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25" activeTab="2"/>
  </bookViews>
  <sheets>
    <sheet name="SP - Attivo" sheetId="1" r:id="rId1"/>
    <sheet name="SP - Passivo" sheetId="2" r:id="rId2"/>
    <sheet name="CE" sheetId="3" r:id="rId3"/>
  </sheets>
  <definedNames>
    <definedName name="_xlnm.Print_Area" localSheetId="2">'CE'!$B$2:$K$122</definedName>
    <definedName name="_xlnm.Print_Area" localSheetId="0">'SP - Attivo'!$B$2:$N$101</definedName>
    <definedName name="_xlnm.Print_Area" localSheetId="1">'SP - Passivo'!$B$2:$N$72</definedName>
    <definedName name="_xlnm.Print_Titles" localSheetId="2">'CE'!$2:$6</definedName>
    <definedName name="_xlnm.Print_Titles" localSheetId="0">'SP - Attivo'!$2:$6</definedName>
    <definedName name="_xlnm.Print_Titles" localSheetId="1">'SP - Passivo'!$2:$6</definedName>
  </definedNames>
  <calcPr fullCalcOnLoad="1"/>
</workbook>
</file>

<file path=xl/sharedStrings.xml><?xml version="1.0" encoding="utf-8"?>
<sst xmlns="http://schemas.openxmlformats.org/spreadsheetml/2006/main" count="515" uniqueCount="298">
  <si>
    <t xml:space="preserve">                  STATO  PATRIMONIALE</t>
  </si>
  <si>
    <t>Importo</t>
  </si>
  <si>
    <t>%</t>
  </si>
  <si>
    <t>A)</t>
  </si>
  <si>
    <t>IMMOBILIZZAZIONI</t>
  </si>
  <si>
    <t>I</t>
  </si>
  <si>
    <t>Immobilizzazioni immateriali</t>
  </si>
  <si>
    <t>1)</t>
  </si>
  <si>
    <t>Costi d'impianto e di ampliamento</t>
  </si>
  <si>
    <t>2)</t>
  </si>
  <si>
    <t>3)</t>
  </si>
  <si>
    <t>4)</t>
  </si>
  <si>
    <t>5)</t>
  </si>
  <si>
    <t>II</t>
  </si>
  <si>
    <t>Immobilizzazioni materiali</t>
  </si>
  <si>
    <t>Terreni</t>
  </si>
  <si>
    <t>Fabbricati</t>
  </si>
  <si>
    <t>a)</t>
  </si>
  <si>
    <t>b)</t>
  </si>
  <si>
    <t>Impianti e macchinari</t>
  </si>
  <si>
    <t>Attrezzature sanitarie e scientifiche</t>
  </si>
  <si>
    <t>Mobili e arredi</t>
  </si>
  <si>
    <t>6)</t>
  </si>
  <si>
    <t>Automezzi</t>
  </si>
  <si>
    <t>7)</t>
  </si>
  <si>
    <t>8)</t>
  </si>
  <si>
    <t>III</t>
  </si>
  <si>
    <t>B)</t>
  </si>
  <si>
    <t>ATTIVO CIRCOLANTE</t>
  </si>
  <si>
    <t>Rimanenze</t>
  </si>
  <si>
    <t>IV</t>
  </si>
  <si>
    <t>Disponibilità liquide</t>
  </si>
  <si>
    <t>Cassa</t>
  </si>
  <si>
    <t>Istituto Tesoriere</t>
  </si>
  <si>
    <t>C)</t>
  </si>
  <si>
    <t>D)</t>
  </si>
  <si>
    <t>CONTI D'ORDINE</t>
  </si>
  <si>
    <t>Depositi cauzionali</t>
  </si>
  <si>
    <t>PATRIMONIO NETTO</t>
  </si>
  <si>
    <t>Finanziamenti per investimenti</t>
  </si>
  <si>
    <t>Fondo di dotazione</t>
  </si>
  <si>
    <t>Contributi per ripiano perdite</t>
  </si>
  <si>
    <t>V</t>
  </si>
  <si>
    <t>Utili (perdite) portati a nuovo</t>
  </si>
  <si>
    <t>VI</t>
  </si>
  <si>
    <t>Utile (perdita) dell'esercizio</t>
  </si>
  <si>
    <t>FONDI PER RISCHI ED ONERI</t>
  </si>
  <si>
    <t>TRATTAMENTO FINE RAPPORTO</t>
  </si>
  <si>
    <t>Debiti tributari</t>
  </si>
  <si>
    <t>9)</t>
  </si>
  <si>
    <t>E)</t>
  </si>
  <si>
    <t>F)</t>
  </si>
  <si>
    <t>Costi di ricerca e sviluppo</t>
  </si>
  <si>
    <t>Altre immobilizzazioni immateriali</t>
  </si>
  <si>
    <t>Oggetti d'arte</t>
  </si>
  <si>
    <t>Crediti finanziari</t>
  </si>
  <si>
    <t>Partecipazioni</t>
  </si>
  <si>
    <t>Altri titoli</t>
  </si>
  <si>
    <t>c)</t>
  </si>
  <si>
    <t>Crediti finanziari v/Stato</t>
  </si>
  <si>
    <t>Crediti finanziari v/altri</t>
  </si>
  <si>
    <t>Crediti finanziari v/Regione</t>
  </si>
  <si>
    <t>Partecipazioni che non costituiscono immobilizzazioni</t>
  </si>
  <si>
    <t>Conto corrente postale</t>
  </si>
  <si>
    <t>Ratei attivi</t>
  </si>
  <si>
    <t>Ratei passivi</t>
  </si>
  <si>
    <t>Fabbricati non strumentali (disponibili)</t>
  </si>
  <si>
    <t>Fabbricati strumentali (indisponibili)</t>
  </si>
  <si>
    <t>Crediti v/Comuni</t>
  </si>
  <si>
    <t>VII</t>
  </si>
  <si>
    <t>Canoni di leasing ancora da pagare</t>
  </si>
  <si>
    <t>Altri conti d'ordine</t>
  </si>
  <si>
    <t>TOTALE ATTIVO (A+B+C)</t>
  </si>
  <si>
    <t>Crediti v/Stato</t>
  </si>
  <si>
    <t>Crediti v/Stato - parte corrente</t>
  </si>
  <si>
    <t>Crediti v/Stato - altro</t>
  </si>
  <si>
    <t>Crediti v/Stato - investimenti</t>
  </si>
  <si>
    <t>Crediti v/Regione o Provincia Autonoma</t>
  </si>
  <si>
    <t>Crediti v/Regione o Provincia Autonoma - parte corrente</t>
  </si>
  <si>
    <t>Crediti v/Erario</t>
  </si>
  <si>
    <t>Finanziamenti da Regione per investimenti</t>
  </si>
  <si>
    <t>Finanziamenti da Stato per investimenti</t>
  </si>
  <si>
    <t>Altre riserve</t>
  </si>
  <si>
    <t>Fondi per rischi</t>
  </si>
  <si>
    <t>Fondi per imposte, anche differite</t>
  </si>
  <si>
    <t>Premi operosità</t>
  </si>
  <si>
    <t>Debiti v/Istituto Tesoriere</t>
  </si>
  <si>
    <t>Debiti v/altri finanziatori</t>
  </si>
  <si>
    <t>Debiti v/Stato</t>
  </si>
  <si>
    <t>Debiti v/Regione o Provincia Autonoma</t>
  </si>
  <si>
    <t>Debiti v/Comuni</t>
  </si>
  <si>
    <t>Debiti v/aziende sanitarie pubbliche</t>
  </si>
  <si>
    <t>Debiti v/fornitori</t>
  </si>
  <si>
    <t>Debiti v/istituti previdenziali, assistenziali e sicurezza sociale</t>
  </si>
  <si>
    <t>RATEI E RISCONTI ATTIVI</t>
  </si>
  <si>
    <t>RATEI E RISCONTI PASSIVI</t>
  </si>
  <si>
    <t>Risconti passivi</t>
  </si>
  <si>
    <t>TOTALE PASSIVO E PATRIMONIO NETTO (A+B+C+D+E)</t>
  </si>
  <si>
    <t>Risconti attivi</t>
  </si>
  <si>
    <t>CONTO  ECONOMICO</t>
  </si>
  <si>
    <t>VALORE DELLA PRODUZIONE</t>
  </si>
  <si>
    <t>Contributi in c/esercizio</t>
  </si>
  <si>
    <t>COSTI DELLA PRODUZIONE</t>
  </si>
  <si>
    <t>Acquisti di beni</t>
  </si>
  <si>
    <t>d)</t>
  </si>
  <si>
    <t>Oneri diversi di gestione</t>
  </si>
  <si>
    <t>e)</t>
  </si>
  <si>
    <t>Variazione delle rimanenze</t>
  </si>
  <si>
    <t>PROVENTI E ONERI FINANZIARI</t>
  </si>
  <si>
    <t>RETTIFICHE DI VALORE DI ATTIVITA' FINANZIARIE</t>
  </si>
  <si>
    <t>Rivalutazioni</t>
  </si>
  <si>
    <t>Svalutazioni</t>
  </si>
  <si>
    <t>PROVENTI E ONERI STRAORDINARI</t>
  </si>
  <si>
    <t>Minusvalenze</t>
  </si>
  <si>
    <t>Plusvalenze</t>
  </si>
  <si>
    <t>Contributi in c/esercizio - per ricerca</t>
  </si>
  <si>
    <t>da Ministero della Salute per ricerca corrente</t>
  </si>
  <si>
    <t>da Ministero della Salute per ricerca finalizzata</t>
  </si>
  <si>
    <t>da privati</t>
  </si>
  <si>
    <t>Altri ricavi e proventi</t>
  </si>
  <si>
    <t>Acquisti di beni sanitari</t>
  </si>
  <si>
    <t>Acquisti di beni non sanitari</t>
  </si>
  <si>
    <t>f)</t>
  </si>
  <si>
    <t>g)</t>
  </si>
  <si>
    <t>h)</t>
  </si>
  <si>
    <t>i)</t>
  </si>
  <si>
    <t>j)</t>
  </si>
  <si>
    <t>k)</t>
  </si>
  <si>
    <t>Finanziamenti da Stato - altro</t>
  </si>
  <si>
    <t>Costi del personale</t>
  </si>
  <si>
    <t>Personale dirigente medico</t>
  </si>
  <si>
    <t>Personale dirigente ruolo sanitario non medico</t>
  </si>
  <si>
    <t>Personale comparto ruolo sanitario</t>
  </si>
  <si>
    <t>Personale dirigente altri ruoli</t>
  </si>
  <si>
    <t>Personale comparto altri ruoli</t>
  </si>
  <si>
    <t>Ammortamenti</t>
  </si>
  <si>
    <t>Accantonamenti</t>
  </si>
  <si>
    <t>Accantonamenti per rischi</t>
  </si>
  <si>
    <t>Altri accantonamenti</t>
  </si>
  <si>
    <t>Interessi passivi ed altri oneri finanziari</t>
  </si>
  <si>
    <t>Interessi attivi ed altri proventi finanziari</t>
  </si>
  <si>
    <t>Proventi straordinari</t>
  </si>
  <si>
    <t>Altri proventi straordinari</t>
  </si>
  <si>
    <t>Oneri straordinari</t>
  </si>
  <si>
    <t>Altri oneri straordinari</t>
  </si>
  <si>
    <t>DIFF. TRA VALORE E COSTI DELLA PRODUZIONE (A-B)</t>
  </si>
  <si>
    <t>RISULTATO PRIMA DELLE IMPOSTE (A-B+C+D+E)</t>
  </si>
  <si>
    <t>Y)</t>
  </si>
  <si>
    <t>IMPOSTE SUL REDDITO DELL'ESERCIZIO</t>
  </si>
  <si>
    <t>Totale Y)</t>
  </si>
  <si>
    <t>Totale E)</t>
  </si>
  <si>
    <t>Totale D)</t>
  </si>
  <si>
    <t>Totale C)</t>
  </si>
  <si>
    <t>Totale B)</t>
  </si>
  <si>
    <t>Totale A)</t>
  </si>
  <si>
    <t>Totale F)</t>
  </si>
  <si>
    <t>IRAP</t>
  </si>
  <si>
    <t>IRES</t>
  </si>
  <si>
    <t>Accantonamento a fondo imposte (accertamenti, condoni, ecc.)</t>
  </si>
  <si>
    <t>IRAP relativa a personale dipendente</t>
  </si>
  <si>
    <t>IRAP relativa ad attività commerciali</t>
  </si>
  <si>
    <t>IRAP relativa ad attività di libera professione (intramoenia)</t>
  </si>
  <si>
    <t>IRAP relativa a collaboratori e personale assimilato a lavoro dipendente</t>
  </si>
  <si>
    <t>UTILE (PERDITA) DELL'ESERCIZIO</t>
  </si>
  <si>
    <t>10)</t>
  </si>
  <si>
    <t>11)</t>
  </si>
  <si>
    <t>12)</t>
  </si>
  <si>
    <t>Mutui passivi</t>
  </si>
  <si>
    <t>Concorsi, recuperi e rimborsi</t>
  </si>
  <si>
    <t>Finanziamenti per beni di prima dotazione</t>
  </si>
  <si>
    <t>Finanziamenti per investimenti da rettifica contributi in conto esercizio</t>
  </si>
  <si>
    <t>Fondi da distribuire</t>
  </si>
  <si>
    <t>Ricavi per prestazioni sanitarie e sociosanitarie - altro</t>
  </si>
  <si>
    <t>Ricavi per prestazioni sanitarie e sociosanitarie - intramoenia</t>
  </si>
  <si>
    <t>Crediti v/aziende sanitarie pubbliche della Regione</t>
  </si>
  <si>
    <t>Crediti v/aziende sanitarie pubbliche fuori Regione</t>
  </si>
  <si>
    <t>Debiti v/aziende sanitarie pubbliche fuori Regione</t>
  </si>
  <si>
    <t>Finanziamenti da altri soggetti pubblici per investimenti</t>
  </si>
  <si>
    <t>Immobilizzazioni immateriali in corso e acconti</t>
  </si>
  <si>
    <t>Crediti v/Regione o Provincia Autonoma per spesa corrente</t>
  </si>
  <si>
    <t>Attività finanziarie che non costituiscono immobilizzazioni</t>
  </si>
  <si>
    <t>Beni in comodato</t>
  </si>
  <si>
    <t>Godimento di beni di terzi</t>
  </si>
  <si>
    <t>Finanziamenti da Stato per ricerca</t>
  </si>
  <si>
    <t>Riserve da donazioni e lasciti vincolati ad investimenti</t>
  </si>
  <si>
    <t>TFR personale dipendente</t>
  </si>
  <si>
    <t>DEBITI (con separata indicazione, per ciascuna voce, degli importi esigibili oltre l'esercizio successivo)</t>
  </si>
  <si>
    <t>Incrementi delle immobilizzazioni per lavori interni</t>
  </si>
  <si>
    <t>Contributi in c/esercizio - da Regione o Provincia Autonoma per quota F.S. regionale</t>
  </si>
  <si>
    <t>da Regione e altri soggetti pubblici</t>
  </si>
  <si>
    <t>Quota contributi in c/capitale imputata nell'esercizio</t>
  </si>
  <si>
    <t>Acquisti di servizi sanitari - Medicina di base</t>
  </si>
  <si>
    <t>Acquisti di servizi sanitari - Farmaceutica</t>
  </si>
  <si>
    <t>Acquisti di servizi non sanitari</t>
  </si>
  <si>
    <t>Ammortamenti immobilizzazioni immateriali</t>
  </si>
  <si>
    <t>Svalutazione delle immobilizzazioni e dei crediti</t>
  </si>
  <si>
    <t>Variazione delle rimanenze sanitarie</t>
  </si>
  <si>
    <t>Variazione delle rimanenze non sanitarie</t>
  </si>
  <si>
    <t>Crediti v/Stato - investimenti per ricerca</t>
  </si>
  <si>
    <t>Terreni disponibili</t>
  </si>
  <si>
    <t>Terreni indisponibili</t>
  </si>
  <si>
    <t>Altre immobilizzazioni materiali</t>
  </si>
  <si>
    <t>Rimanenze beni sanitari</t>
  </si>
  <si>
    <t>Rimanenze beni non sanitari</t>
  </si>
  <si>
    <t>Acconti per acquisti beni sanitari</t>
  </si>
  <si>
    <t>Acconti per acquisti beni non sanitari</t>
  </si>
  <si>
    <t>Crediti v/Ministero della Salute per ricerca corrente</t>
  </si>
  <si>
    <t>Crediti v/Ministero della Salute per ricerca finalizzata</t>
  </si>
  <si>
    <t>Crediti v/Regione o Provincia Autonoma per ricerca</t>
  </si>
  <si>
    <t>Altri titoli che non costituiscono immobilizzazioni</t>
  </si>
  <si>
    <t>Diritti di brevetto e di utilizzazione delle opere dell'ingegno</t>
  </si>
  <si>
    <t>Crediti v/società partecipate e/o enti dipendenti della Regione</t>
  </si>
  <si>
    <t>Debiti v/società partecipate e/o enti dipendenti della Regione</t>
  </si>
  <si>
    <t>Rettifica contributi c/esercizio per destinazione ad investimenti</t>
  </si>
  <si>
    <t>Utilizzo fondi per quote inutilizzate contributi vincolati di esercizi precedenti</t>
  </si>
  <si>
    <t>Accantonamenti per quote inutilizzate di contributi vincolati</t>
  </si>
  <si>
    <t>Crediti finanziari v/partecipate</t>
  </si>
  <si>
    <t>Titoli</t>
  </si>
  <si>
    <t>Crediti v/Stato - per ricerca</t>
  </si>
  <si>
    <t>Crediti v/prefetture</t>
  </si>
  <si>
    <t>Crediti v/aziende sanitarie pubbliche e acconto quota FSR da distribuire</t>
  </si>
  <si>
    <t>Crediti v/altri</t>
  </si>
  <si>
    <t>Tesoreria Unica</t>
  </si>
  <si>
    <t xml:space="preserve">Debiti v/aziende sanitarie pubbliche della Regione per finanziamento sanitario aggiuntivo corrente LEA </t>
  </si>
  <si>
    <t xml:space="preserve">Debiti v/aziende sanitarie pubbliche della Regione per finanziamento sanitario aggiuntivo corrente extra LEA </t>
  </si>
  <si>
    <t>Contributi da Regione o Prov. Aut. (extra fondo) - Risorse aggiuntive da bilancio a titolo di copertura LEA</t>
  </si>
  <si>
    <t>Contributi da Regione o Prov. Aut. (extra fondo) - Risorse aggiuntive da bilancio a titolo di copertura extra LEA</t>
  </si>
  <si>
    <t>Contributi da Regione o Prov. Aut. (extra fondo) - vincolati</t>
  </si>
  <si>
    <t>Acquisti prestazioni di distribuzione farmaci File F</t>
  </si>
  <si>
    <t>Acquisti prestazioni termali in convenzione</t>
  </si>
  <si>
    <t>Acquisti prestazioni di trasporto sanitario</t>
  </si>
  <si>
    <t>l)</t>
  </si>
  <si>
    <t>Acquisti prestazioni  socio-sanitarie a rilevanza sanitaria</t>
  </si>
  <si>
    <t>m)</t>
  </si>
  <si>
    <t>Compartecipazione al personale per att. Libero-prof. (intramoenia)</t>
  </si>
  <si>
    <t>n)</t>
  </si>
  <si>
    <t>Rimborsi Assegni e contributi sanitari</t>
  </si>
  <si>
    <t>o)</t>
  </si>
  <si>
    <t>p)</t>
  </si>
  <si>
    <t>q)</t>
  </si>
  <si>
    <t>Acquisti prestazioni di psichiatrica residenziale e semiresidenziale</t>
  </si>
  <si>
    <t>Altri servizi sanitari e sociosanitari a rilevanza sanitaria</t>
  </si>
  <si>
    <t>Costi per differenziale Tariffe TUC</t>
  </si>
  <si>
    <t>Acquisti di servizi sanitari per assitenza specialistica ambulatoriale</t>
  </si>
  <si>
    <t>Acquisti di servizi sanitari per assistenza protesica</t>
  </si>
  <si>
    <t>Acquisti di servizi sanitari per assistenza integrativa</t>
  </si>
  <si>
    <t>Acquisti di servizi sanitari per assistenza riabilitativa</t>
  </si>
  <si>
    <t>Formazione</t>
  </si>
  <si>
    <t>Manutenzione e riparazione</t>
  </si>
  <si>
    <t>Ammortamenti dei Fabbricati</t>
  </si>
  <si>
    <t>Ammortamenti delle altre immobilizzazioni materiali</t>
  </si>
  <si>
    <t xml:space="preserve">Accantonamenti per premio operosità </t>
  </si>
  <si>
    <t>Immobilizzazioni materiali in corso e acconti</t>
  </si>
  <si>
    <t xml:space="preserve">Crediti v/Stato per ricerca - altre Amministrazioni centrali </t>
  </si>
  <si>
    <t xml:space="preserve">a)  Crediti v/Regione o Provincia Autonoma per finanziamento sanitario ordinario corrente </t>
  </si>
  <si>
    <t>b)  Crediti v/Regione o Provincia Autonoma per finanziamento sanitario aggiuntivo corrente LEA</t>
  </si>
  <si>
    <t>c)  Crediti v/Regione o Provincia Autonoma per finanziamento sanitario aggiuntivo corrente extra LEA</t>
  </si>
  <si>
    <t>Finanziamenti da Stato ex art. 20 Legge 67/88</t>
  </si>
  <si>
    <t>Quota inutilizzata contributi di parte corrente vincolati</t>
  </si>
  <si>
    <t>Altri fondi oneri</t>
  </si>
  <si>
    <t>Debiti v/aziende sanitarie pubbliche della Regione per spesa corrente e mobilità</t>
  </si>
  <si>
    <t>Debiti v/aziende sanitarie pubbliche della Regione per versamenti a patrimonio netto</t>
  </si>
  <si>
    <t>Crediti v/Regione o Provincia Autonoma - patrimonio netto</t>
  </si>
  <si>
    <t>Debiti v/altri</t>
  </si>
  <si>
    <t>Contributi in c/esercizio - extra fondo</t>
  </si>
  <si>
    <t>Contributi da Regione o Prov. Aut. (extra fondo) - altro</t>
  </si>
  <si>
    <t>Contributi da aziende sanitarie pubbliche (extra fondo)</t>
  </si>
  <si>
    <t>Contributi da altri soggetti pubblici</t>
  </si>
  <si>
    <t>Contributi in c/esercizio - da privati</t>
  </si>
  <si>
    <t>Ricavi per prestazioni sanitarie e sociosanitarie a rilevanza sanitaria</t>
  </si>
  <si>
    <t>Ricavi per prestazioni sanitarie e sociosanitarie - ad aziende sanitarie pubbliche</t>
  </si>
  <si>
    <t>Compartecipazione alla spesa per prestazioni sanitarie (Ticket)</t>
  </si>
  <si>
    <t>Acquisti di servizi sanitari</t>
  </si>
  <si>
    <t>Consulenze, collaborazioni, interinale, altre prestazioni di lavoro sanitarie e sociosanitarie</t>
  </si>
  <si>
    <t>Servizi non sanitari</t>
  </si>
  <si>
    <t>Crediti v/Regione o Provincia Autonoma per finanziamento per investimenti</t>
  </si>
  <si>
    <t>Crediti v/Regione o Provincia Autonoma per incremento fondo di dotazione</t>
  </si>
  <si>
    <t>Crediti v/Regione o Provincia Autonoma per ripiano perdite</t>
  </si>
  <si>
    <t>Crediti v/Regione o Provincia Autonoma per ricostituzione risorse da investimenti esercizi precedenti</t>
  </si>
  <si>
    <t>d)  Crediti v/Regione o Provincia Autonoma per spesa corrente - altro</t>
  </si>
  <si>
    <t>Debiti v/aziende sanitarie pubbliche della Regione per altre prestazioni</t>
  </si>
  <si>
    <t>Entro 12 mesi</t>
  </si>
  <si>
    <t>Oltre 12 mesi</t>
  </si>
  <si>
    <r>
      <t>Importi</t>
    </r>
    <r>
      <rPr>
        <b/>
        <sz val="12"/>
        <rFont val="Arial"/>
        <family val="2"/>
      </rPr>
      <t xml:space="preserve">: Euro    </t>
    </r>
  </si>
  <si>
    <r>
      <t>Immobilizzazioni finanziarie (</t>
    </r>
    <r>
      <rPr>
        <b/>
        <i/>
        <sz val="12"/>
        <rFont val="Arial"/>
        <family val="2"/>
      </rPr>
      <t>con separata indicazione, per ciascuna voce dei crediti, degli importi esigibili entro l'esercizio successivo</t>
    </r>
    <r>
      <rPr>
        <b/>
        <sz val="12"/>
        <rFont val="Arial"/>
        <family val="2"/>
      </rPr>
      <t>)</t>
    </r>
  </si>
  <si>
    <r>
      <t>Crediti (</t>
    </r>
    <r>
      <rPr>
        <b/>
        <i/>
        <sz val="12"/>
        <rFont val="Arial"/>
        <family val="2"/>
      </rPr>
      <t>con separata indicazione, per ciascuna voce, degli importi esigibili  oltre l'esercizio successivo</t>
    </r>
    <r>
      <rPr>
        <b/>
        <sz val="12"/>
        <rFont val="Arial"/>
        <family val="2"/>
      </rPr>
      <t>)</t>
    </r>
  </si>
  <si>
    <t>Acquisti di servizi sanitari per assistenza ospedaliera</t>
  </si>
  <si>
    <r>
      <t>Consulenze, collaborazioni, interinale, altre prestazioni di lavoro non sanitarie</t>
    </r>
    <r>
      <rPr>
        <sz val="12"/>
        <color indexed="10"/>
        <rFont val="Arial"/>
        <family val="2"/>
      </rPr>
      <t xml:space="preserve"> </t>
    </r>
  </si>
  <si>
    <t xml:space="preserve">                  ATTIVO</t>
  </si>
  <si>
    <t xml:space="preserve">                  PASSIVO E PATRIMONIO NETTO</t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</si>
  <si>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>I</t>
    </r>
    <r>
      <rPr>
        <b/>
        <sz val="14"/>
        <rFont val="Arial"/>
        <family val="2"/>
      </rPr>
      <t xml:space="preserve"> 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</t>
    </r>
    <r>
      <rPr>
        <sz val="14"/>
        <rFont val="Arial"/>
        <family val="2"/>
      </rPr>
      <t xml:space="preserve">                 </t>
    </r>
    <r>
      <rPr>
        <sz val="12"/>
        <rFont val="Arial"/>
        <family val="2"/>
      </rPr>
      <t>Decreto Interministeriale 20/03/2013</t>
    </r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</si>
  <si>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>I</t>
    </r>
    <r>
      <rPr>
        <b/>
        <sz val="14"/>
        <rFont val="Arial"/>
        <family val="2"/>
      </rPr>
      <t xml:space="preserve"> 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             </t>
    </r>
    <r>
      <rPr>
        <sz val="12"/>
        <rFont val="Arial"/>
        <family val="2"/>
      </rPr>
      <t xml:space="preserve">    Decreto Interministeriale 20/03/2013</t>
    </r>
  </si>
  <si>
    <r>
      <t>S</t>
    </r>
    <r>
      <rPr>
        <b/>
        <sz val="12"/>
        <rFont val="Arial"/>
        <family val="2"/>
      </rPr>
      <t>CHEMA</t>
    </r>
    <r>
      <rPr>
        <b/>
        <sz val="14"/>
        <rFont val="Arial"/>
        <family val="2"/>
      </rPr>
      <t xml:space="preserve"> D</t>
    </r>
    <r>
      <rPr>
        <b/>
        <sz val="12"/>
        <rFont val="Arial"/>
        <family val="2"/>
      </rPr>
      <t xml:space="preserve">I </t>
    </r>
    <r>
      <rPr>
        <b/>
        <sz val="14"/>
        <rFont val="Arial"/>
        <family val="2"/>
      </rPr>
      <t>B</t>
    </r>
    <r>
      <rPr>
        <b/>
        <sz val="12"/>
        <rFont val="Arial"/>
        <family val="2"/>
      </rPr>
      <t>ILANCIO</t>
    </r>
    <r>
      <rPr>
        <b/>
        <sz val="14"/>
        <rFont val="Arial"/>
        <family val="2"/>
      </rPr>
      <t xml:space="preserve">
</t>
    </r>
    <r>
      <rPr>
        <sz val="12"/>
        <rFont val="Arial"/>
        <family val="2"/>
      </rPr>
      <t xml:space="preserve">                 Decreto Interministeriale 20/03/2013</t>
    </r>
  </si>
  <si>
    <t>Crediti v/Stato per spesa corrente e acconti</t>
  </si>
  <si>
    <t>Anno
2018</t>
  </si>
  <si>
    <t>Anno
2019</t>
  </si>
  <si>
    <t>VARIAZIONE 2019/2018</t>
  </si>
  <si>
    <t xml:space="preserve">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</si>
</sst>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(* #,##0_);_(* \(#,##0\);_(* &quot;-&quot;_);_(@_)"/>
    <numFmt numFmtId="173" formatCode="_ * #,##0_ ;_ * \-#,##0_ ;_ * &quot;-&quot;_ ;_ @_ "/>
    <numFmt numFmtId="174" formatCode="_-* #,##0_-;\-* #,##0_-;_-* &quot;-&quot;??_-;_-@_-"/>
    <numFmt numFmtId="175" formatCode="_ * #,##0_ ;_ * \-#,##0_ ;_ * &quot;-&quot;??_ ;_ @_ "/>
    <numFmt numFmtId="176" formatCode="0.0%"/>
    <numFmt numFmtId="177" formatCode="_ * #,##0.00_ ;_ * \-#,##0.00_ ;_ * &quot;-&quot;??_ ;_ @_ "/>
    <numFmt numFmtId="178" formatCode="_ * #,##0.00_ ;_ * \-#,##0.00_ ;_ * &quot;-&quot;_ ;_ @_ "/>
    <numFmt numFmtId="179" formatCode="_ * #,##0.0_ ;_ * \-#,##0.0_ ;_ * &quot;-&quot;_ ;_ @_ "/>
    <numFmt numFmtId="180" formatCode="_-* #,##0.000_-;\-* #,##0.000_-;_-* &quot;-&quot;??_-;_-@_-"/>
    <numFmt numFmtId="181" formatCode="_-* #,##0.0000_-;\-* #,##0.0000_-;_-* &quot;-&quot;??_-;_-@_-"/>
    <numFmt numFmtId="182" formatCode="_-* #,##0.0_-;\-* #,##0.0_-;_-* &quot;-&quot;??_-;_-@_-"/>
    <numFmt numFmtId="183" formatCode="#,##0_ ;\-#,##0\ "/>
    <numFmt numFmtId="184" formatCode="#,##0.00_ ;\-#,##0.00\ "/>
  </numFmts>
  <fonts count="48"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1"/>
      <color indexed="8"/>
      <name val="Arial"/>
      <family val="2"/>
    </font>
    <font>
      <b/>
      <u val="double"/>
      <sz val="12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13"/>
      <name val="Arial"/>
      <family val="2"/>
    </font>
    <font>
      <u val="single"/>
      <sz val="8.25"/>
      <color indexed="12"/>
      <name val="Calibri"/>
      <family val="2"/>
    </font>
    <font>
      <u val="single"/>
      <sz val="8.25"/>
      <color indexed="20"/>
      <name val="Calibri"/>
      <family val="2"/>
    </font>
    <font>
      <sz val="11"/>
      <color indexed="62"/>
      <name val="Calibri"/>
      <family val="2"/>
    </font>
    <font>
      <u val="single"/>
      <sz val="8.25"/>
      <color theme="10"/>
      <name val="Calibri"/>
      <family val="2"/>
    </font>
    <font>
      <u val="single"/>
      <sz val="8.25"/>
      <color theme="1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double"/>
      <bottom style="double"/>
    </border>
    <border>
      <left/>
      <right/>
      <top style="double"/>
      <bottom style="double"/>
    </border>
    <border>
      <left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1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4" fillId="17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9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7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17" fillId="3" borderId="0" applyNumberFormat="0" applyBorder="0" applyAlignment="0" applyProtection="0"/>
    <xf numFmtId="0" fontId="5" fillId="8" borderId="1" applyNumberFormat="0" applyAlignment="0" applyProtection="0"/>
    <xf numFmtId="0" fontId="5" fillId="15" borderId="1" applyNumberFormat="0" applyAlignment="0" applyProtection="0"/>
    <xf numFmtId="0" fontId="6" fillId="0" borderId="2" applyNumberFormat="0" applyFill="0" applyAlignment="0" applyProtection="0"/>
    <xf numFmtId="0" fontId="7" fillId="25" borderId="3" applyNumberFormat="0" applyAlignment="0" applyProtection="0"/>
    <xf numFmtId="0" fontId="7" fillId="25" borderId="3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46" fillId="27" borderId="7" applyNumberFormat="0" applyAlignment="0" applyProtection="0"/>
    <xf numFmtId="0" fontId="6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9" borderId="8" applyNumberFormat="0" applyFont="0" applyAlignment="0" applyProtection="0"/>
    <xf numFmtId="0" fontId="0" fillId="9" borderId="8" applyNumberFormat="0" applyFont="0" applyAlignment="0" applyProtection="0"/>
    <xf numFmtId="0" fontId="47" fillId="28" borderId="9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13" fillId="0" borderId="5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28" fillId="8" borderId="0" xfId="90" applyFont="1" applyFill="1" applyAlignment="1">
      <alignment vertical="center"/>
      <protection/>
    </xf>
    <xf numFmtId="0" fontId="24" fillId="8" borderId="14" xfId="90" applyFont="1" applyFill="1" applyBorder="1" applyAlignment="1">
      <alignment horizontal="center" vertical="center"/>
      <protection/>
    </xf>
    <xf numFmtId="0" fontId="24" fillId="8" borderId="15" xfId="90" applyFont="1" applyFill="1" applyBorder="1" applyAlignment="1">
      <alignment horizontal="center" vertical="center"/>
      <protection/>
    </xf>
    <xf numFmtId="0" fontId="23" fillId="8" borderId="16" xfId="90" applyFont="1" applyFill="1" applyBorder="1" applyAlignment="1">
      <alignment horizontal="center" vertical="center" wrapText="1"/>
      <protection/>
    </xf>
    <xf numFmtId="0" fontId="24" fillId="8" borderId="17" xfId="90" applyFont="1" applyFill="1" applyBorder="1" applyAlignment="1">
      <alignment horizontal="center" vertical="center"/>
      <protection/>
    </xf>
    <xf numFmtId="0" fontId="29" fillId="8" borderId="0" xfId="90" applyFont="1" applyFill="1" applyBorder="1" applyAlignment="1">
      <alignment horizontal="center" vertical="center"/>
      <protection/>
    </xf>
    <xf numFmtId="0" fontId="30" fillId="8" borderId="0" xfId="90" applyFont="1" applyFill="1" applyBorder="1" applyAlignment="1">
      <alignment horizontal="center" vertical="center"/>
      <protection/>
    </xf>
    <xf numFmtId="0" fontId="28" fillId="8" borderId="0" xfId="90" applyFont="1" applyFill="1" applyBorder="1">
      <alignment/>
      <protection/>
    </xf>
    <xf numFmtId="0" fontId="28" fillId="8" borderId="0" xfId="90" applyFont="1" applyFill="1">
      <alignment/>
      <protection/>
    </xf>
    <xf numFmtId="4" fontId="32" fillId="8" borderId="18" xfId="84" applyNumberFormat="1" applyFont="1" applyFill="1" applyBorder="1" applyAlignment="1">
      <alignment horizontal="center" vertical="center" wrapText="1"/>
    </xf>
    <xf numFmtId="4" fontId="32" fillId="8" borderId="19" xfId="84" applyNumberFormat="1" applyFont="1" applyFill="1" applyBorder="1" applyAlignment="1">
      <alignment horizontal="center" vertical="center" wrapText="1"/>
    </xf>
    <xf numFmtId="172" fontId="26" fillId="8" borderId="20" xfId="71" applyFont="1" applyFill="1" applyBorder="1" applyAlignment="1">
      <alignment horizontal="left" vertical="center"/>
    </xf>
    <xf numFmtId="172" fontId="26" fillId="8" borderId="21" xfId="71" applyFont="1" applyFill="1" applyBorder="1" applyAlignment="1">
      <alignment horizontal="left" vertical="center"/>
    </xf>
    <xf numFmtId="174" fontId="26" fillId="8" borderId="21" xfId="73" applyNumberFormat="1" applyFont="1" applyFill="1" applyBorder="1" applyAlignment="1">
      <alignment vertical="center"/>
    </xf>
    <xf numFmtId="174" fontId="26" fillId="8" borderId="22" xfId="73" applyNumberFormat="1" applyFont="1" applyFill="1" applyBorder="1" applyAlignment="1">
      <alignment vertical="center"/>
    </xf>
    <xf numFmtId="174" fontId="26" fillId="8" borderId="23" xfId="73" applyNumberFormat="1" applyFont="1" applyFill="1" applyBorder="1" applyAlignment="1">
      <alignment vertical="center"/>
    </xf>
    <xf numFmtId="175" fontId="26" fillId="8" borderId="23" xfId="73" applyNumberFormat="1" applyFont="1" applyFill="1" applyBorder="1" applyAlignment="1">
      <alignment horizontal="center" vertical="center"/>
    </xf>
    <xf numFmtId="176" fontId="26" fillId="8" borderId="24" xfId="95" applyNumberFormat="1" applyFont="1" applyFill="1" applyBorder="1" applyAlignment="1">
      <alignment horizontal="right" vertical="center"/>
    </xf>
    <xf numFmtId="0" fontId="26" fillId="8" borderId="0" xfId="90" applyFont="1" applyFill="1" applyAlignment="1">
      <alignment vertical="center"/>
      <protection/>
    </xf>
    <xf numFmtId="172" fontId="26" fillId="8" borderId="25" xfId="71" applyFont="1" applyFill="1" applyBorder="1" applyAlignment="1">
      <alignment horizontal="left" vertical="center"/>
    </xf>
    <xf numFmtId="172" fontId="26" fillId="8" borderId="0" xfId="71" applyFont="1" applyFill="1" applyBorder="1" applyAlignment="1">
      <alignment horizontal="right" vertical="center"/>
    </xf>
    <xf numFmtId="49" fontId="26" fillId="8" borderId="0" xfId="71" applyNumberFormat="1" applyFont="1" applyFill="1" applyBorder="1" applyAlignment="1">
      <alignment horizontal="left" vertical="center"/>
    </xf>
    <xf numFmtId="174" fontId="26" fillId="8" borderId="0" xfId="73" applyNumberFormat="1" applyFont="1" applyFill="1" applyBorder="1" applyAlignment="1">
      <alignment vertical="center"/>
    </xf>
    <xf numFmtId="174" fontId="26" fillId="8" borderId="26" xfId="73" applyNumberFormat="1" applyFont="1" applyFill="1" applyBorder="1" applyAlignment="1">
      <alignment vertical="center"/>
    </xf>
    <xf numFmtId="174" fontId="26" fillId="8" borderId="27" xfId="73" applyNumberFormat="1" applyFont="1" applyFill="1" applyBorder="1" applyAlignment="1">
      <alignment vertical="center"/>
    </xf>
    <xf numFmtId="175" fontId="26" fillId="8" borderId="27" xfId="73" applyNumberFormat="1" applyFont="1" applyFill="1" applyBorder="1" applyAlignment="1">
      <alignment horizontal="center" vertical="center"/>
    </xf>
    <xf numFmtId="176" fontId="26" fillId="8" borderId="28" xfId="95" applyNumberFormat="1" applyFont="1" applyFill="1" applyBorder="1" applyAlignment="1">
      <alignment horizontal="right" vertical="center"/>
    </xf>
    <xf numFmtId="172" fontId="28" fillId="8" borderId="25" xfId="71" applyFont="1" applyFill="1" applyBorder="1" applyAlignment="1">
      <alignment horizontal="left" vertical="center"/>
    </xf>
    <xf numFmtId="0" fontId="28" fillId="8" borderId="0" xfId="90" applyFont="1" applyFill="1" applyBorder="1" applyAlignment="1">
      <alignment horizontal="right" vertical="center"/>
      <protection/>
    </xf>
    <xf numFmtId="49" fontId="28" fillId="8" borderId="0" xfId="90" applyNumberFormat="1" applyFont="1" applyFill="1" applyBorder="1" applyAlignment="1">
      <alignment vertical="center"/>
      <protection/>
    </xf>
    <xf numFmtId="49" fontId="28" fillId="8" borderId="0" xfId="71" applyNumberFormat="1" applyFont="1" applyFill="1" applyBorder="1" applyAlignment="1">
      <alignment horizontal="right" vertical="center"/>
    </xf>
    <xf numFmtId="49" fontId="28" fillId="8" borderId="0" xfId="71" applyNumberFormat="1" applyFont="1" applyFill="1" applyBorder="1" applyAlignment="1">
      <alignment horizontal="left" vertical="center"/>
    </xf>
    <xf numFmtId="174" fontId="28" fillId="8" borderId="0" xfId="73" applyNumberFormat="1" applyFont="1" applyFill="1" applyBorder="1" applyAlignment="1">
      <alignment vertical="center"/>
    </xf>
    <xf numFmtId="174" fontId="28" fillId="8" borderId="26" xfId="73" applyNumberFormat="1" applyFont="1" applyFill="1" applyBorder="1" applyAlignment="1">
      <alignment vertical="center"/>
    </xf>
    <xf numFmtId="174" fontId="28" fillId="8" borderId="27" xfId="73" applyNumberFormat="1" applyFont="1" applyFill="1" applyBorder="1" applyAlignment="1">
      <alignment vertical="center"/>
    </xf>
    <xf numFmtId="175" fontId="28" fillId="8" borderId="27" xfId="73" applyNumberFormat="1" applyFont="1" applyFill="1" applyBorder="1" applyAlignment="1">
      <alignment horizontal="center" vertical="center"/>
    </xf>
    <xf numFmtId="176" fontId="28" fillId="8" borderId="28" xfId="95" applyNumberFormat="1" applyFont="1" applyFill="1" applyBorder="1" applyAlignment="1">
      <alignment horizontal="right" vertical="center"/>
    </xf>
    <xf numFmtId="0" fontId="28" fillId="8" borderId="25" xfId="90" applyFont="1" applyFill="1" applyBorder="1" applyAlignment="1">
      <alignment horizontal="center" vertical="center"/>
      <protection/>
    </xf>
    <xf numFmtId="49" fontId="33" fillId="8" borderId="0" xfId="71" applyNumberFormat="1" applyFont="1" applyFill="1" applyBorder="1" applyAlignment="1">
      <alignment horizontal="left" vertical="center"/>
    </xf>
    <xf numFmtId="174" fontId="33" fillId="8" borderId="0" xfId="73" applyNumberFormat="1" applyFont="1" applyFill="1" applyBorder="1" applyAlignment="1">
      <alignment vertical="center"/>
    </xf>
    <xf numFmtId="174" fontId="33" fillId="8" borderId="26" xfId="73" applyNumberFormat="1" applyFont="1" applyFill="1" applyBorder="1" applyAlignment="1">
      <alignment vertical="center"/>
    </xf>
    <xf numFmtId="174" fontId="33" fillId="8" borderId="27" xfId="73" applyNumberFormat="1" applyFont="1" applyFill="1" applyBorder="1" applyAlignment="1">
      <alignment vertical="center"/>
    </xf>
    <xf numFmtId="175" fontId="33" fillId="8" borderId="27" xfId="73" applyNumberFormat="1" applyFont="1" applyFill="1" applyBorder="1" applyAlignment="1">
      <alignment horizontal="center" vertical="center"/>
    </xf>
    <xf numFmtId="176" fontId="33" fillId="8" borderId="28" xfId="95" applyNumberFormat="1" applyFont="1" applyFill="1" applyBorder="1" applyAlignment="1">
      <alignment horizontal="right" vertical="center"/>
    </xf>
    <xf numFmtId="0" fontId="33" fillId="8" borderId="25" xfId="90" applyFont="1" applyFill="1" applyBorder="1" applyAlignment="1">
      <alignment horizontal="center" vertical="center"/>
      <protection/>
    </xf>
    <xf numFmtId="0" fontId="33" fillId="8" borderId="0" xfId="90" applyFont="1" applyFill="1" applyBorder="1" applyAlignment="1">
      <alignment horizontal="right" vertical="center"/>
      <protection/>
    </xf>
    <xf numFmtId="49" fontId="33" fillId="8" borderId="0" xfId="90" applyNumberFormat="1" applyFont="1" applyFill="1" applyBorder="1" applyAlignment="1">
      <alignment vertical="center"/>
      <protection/>
    </xf>
    <xf numFmtId="49" fontId="33" fillId="8" borderId="0" xfId="71" applyNumberFormat="1" applyFont="1" applyFill="1" applyBorder="1" applyAlignment="1">
      <alignment horizontal="right" vertical="center"/>
    </xf>
    <xf numFmtId="0" fontId="33" fillId="8" borderId="0" xfId="90" applyFont="1" applyFill="1" applyAlignment="1">
      <alignment vertical="center"/>
      <protection/>
    </xf>
    <xf numFmtId="174" fontId="28" fillId="8" borderId="29" xfId="73" applyNumberFormat="1" applyFont="1" applyFill="1" applyBorder="1" applyAlignment="1">
      <alignment vertical="center"/>
    </xf>
    <xf numFmtId="174" fontId="28" fillId="8" borderId="30" xfId="73" applyNumberFormat="1" applyFont="1" applyFill="1" applyBorder="1" applyAlignment="1">
      <alignment vertical="center"/>
    </xf>
    <xf numFmtId="49" fontId="28" fillId="8" borderId="26" xfId="71" applyNumberFormat="1" applyFont="1" applyFill="1" applyBorder="1" applyAlignment="1">
      <alignment horizontal="left" vertical="center"/>
    </xf>
    <xf numFmtId="49" fontId="28" fillId="8" borderId="29" xfId="71" applyNumberFormat="1" applyFont="1" applyFill="1" applyBorder="1" applyAlignment="1">
      <alignment vertical="center"/>
    </xf>
    <xf numFmtId="49" fontId="28" fillId="8" borderId="30" xfId="71" applyNumberFormat="1" applyFont="1" applyFill="1" applyBorder="1" applyAlignment="1">
      <alignment vertical="center"/>
    </xf>
    <xf numFmtId="172" fontId="28" fillId="8" borderId="0" xfId="71" applyFont="1" applyFill="1" applyBorder="1" applyAlignment="1">
      <alignment horizontal="right" vertical="center"/>
    </xf>
    <xf numFmtId="0" fontId="26" fillId="8" borderId="0" xfId="90" applyFont="1" applyFill="1" applyBorder="1" applyAlignment="1">
      <alignment horizontal="left" vertical="center"/>
      <protection/>
    </xf>
    <xf numFmtId="49" fontId="26" fillId="8" borderId="0" xfId="90" applyNumberFormat="1" applyFont="1" applyFill="1" applyBorder="1" applyAlignment="1">
      <alignment horizontal="center" vertical="center"/>
      <protection/>
    </xf>
    <xf numFmtId="49" fontId="33" fillId="0" borderId="26" xfId="71" applyNumberFormat="1" applyFont="1" applyFill="1" applyBorder="1" applyAlignment="1">
      <alignment horizontal="left" vertical="center" wrapText="1"/>
    </xf>
    <xf numFmtId="172" fontId="28" fillId="0" borderId="25" xfId="71" applyFont="1" applyFill="1" applyBorder="1" applyAlignment="1">
      <alignment horizontal="left" vertical="center"/>
    </xf>
    <xf numFmtId="0" fontId="28" fillId="0" borderId="0" xfId="90" applyFont="1" applyFill="1" applyBorder="1" applyAlignment="1">
      <alignment horizontal="right" vertical="center"/>
      <protection/>
    </xf>
    <xf numFmtId="49" fontId="28" fillId="0" borderId="0" xfId="90" applyNumberFormat="1" applyFont="1" applyFill="1" applyBorder="1" applyAlignment="1">
      <alignment vertical="center"/>
      <protection/>
    </xf>
    <xf numFmtId="49" fontId="28" fillId="0" borderId="0" xfId="71" applyNumberFormat="1" applyFont="1" applyFill="1" applyBorder="1" applyAlignment="1">
      <alignment horizontal="right" vertical="center"/>
    </xf>
    <xf numFmtId="49" fontId="28" fillId="0" borderId="0" xfId="71" applyNumberFormat="1" applyFont="1" applyFill="1" applyBorder="1" applyAlignment="1">
      <alignment horizontal="left" vertical="center"/>
    </xf>
    <xf numFmtId="0" fontId="28" fillId="0" borderId="0" xfId="90" applyFont="1" applyFill="1" applyAlignment="1">
      <alignment vertical="center"/>
      <protection/>
    </xf>
    <xf numFmtId="49" fontId="28" fillId="0" borderId="26" xfId="71" applyNumberFormat="1" applyFont="1" applyFill="1" applyBorder="1" applyAlignment="1">
      <alignment horizontal="left" vertical="center"/>
    </xf>
    <xf numFmtId="49" fontId="28" fillId="0" borderId="26" xfId="71" applyNumberFormat="1" applyFont="1" applyFill="1" applyBorder="1" applyAlignment="1">
      <alignment horizontal="left" vertical="center" wrapText="1"/>
    </xf>
    <xf numFmtId="49" fontId="28" fillId="8" borderId="26" xfId="71" applyNumberFormat="1" applyFont="1" applyFill="1" applyBorder="1" applyAlignment="1">
      <alignment horizontal="left" vertical="center" wrapText="1"/>
    </xf>
    <xf numFmtId="174" fontId="28" fillId="8" borderId="31" xfId="73" applyNumberFormat="1" applyFont="1" applyFill="1" applyBorder="1" applyAlignment="1">
      <alignment vertical="center"/>
    </xf>
    <xf numFmtId="0" fontId="28" fillId="8" borderId="32" xfId="90" applyFont="1" applyFill="1" applyBorder="1" applyAlignment="1">
      <alignment horizontal="center" vertical="center"/>
      <protection/>
    </xf>
    <xf numFmtId="172" fontId="28" fillId="8" borderId="33" xfId="71" applyFont="1" applyFill="1" applyBorder="1" applyAlignment="1">
      <alignment horizontal="right" vertical="center"/>
    </xf>
    <xf numFmtId="49" fontId="28" fillId="8" borderId="33" xfId="71" applyNumberFormat="1" applyFont="1" applyFill="1" applyBorder="1" applyAlignment="1">
      <alignment horizontal="left" vertical="center"/>
    </xf>
    <xf numFmtId="174" fontId="28" fillId="8" borderId="33" xfId="73" applyNumberFormat="1" applyFont="1" applyFill="1" applyBorder="1" applyAlignment="1">
      <alignment vertical="center"/>
    </xf>
    <xf numFmtId="174" fontId="28" fillId="8" borderId="34" xfId="73" applyNumberFormat="1" applyFont="1" applyFill="1" applyBorder="1" applyAlignment="1">
      <alignment vertical="center"/>
    </xf>
    <xf numFmtId="174" fontId="28" fillId="8" borderId="35" xfId="73" applyNumberFormat="1" applyFont="1" applyFill="1" applyBorder="1" applyAlignment="1">
      <alignment vertical="center"/>
    </xf>
    <xf numFmtId="175" fontId="28" fillId="8" borderId="35" xfId="73" applyNumberFormat="1" applyFont="1" applyFill="1" applyBorder="1" applyAlignment="1">
      <alignment horizontal="center" vertical="center"/>
    </xf>
    <xf numFmtId="176" fontId="28" fillId="8" borderId="36" xfId="95" applyNumberFormat="1" applyFont="1" applyFill="1" applyBorder="1" applyAlignment="1">
      <alignment horizontal="right" vertical="center"/>
    </xf>
    <xf numFmtId="0" fontId="28" fillId="8" borderId="0" xfId="90" applyFont="1" applyFill="1" applyBorder="1" applyAlignment="1">
      <alignment vertical="center"/>
      <protection/>
    </xf>
    <xf numFmtId="49" fontId="28" fillId="8" borderId="0" xfId="90" applyNumberFormat="1" applyFont="1" applyFill="1" applyBorder="1" applyAlignment="1">
      <alignment horizontal="center" vertical="center"/>
      <protection/>
    </xf>
    <xf numFmtId="49" fontId="26" fillId="8" borderId="0" xfId="90" applyNumberFormat="1" applyFont="1" applyFill="1" applyBorder="1" applyAlignment="1">
      <alignment vertical="center"/>
      <protection/>
    </xf>
    <xf numFmtId="0" fontId="26" fillId="8" borderId="0" xfId="90" applyFont="1" applyFill="1" applyAlignment="1">
      <alignment horizontal="center" vertical="center"/>
      <protection/>
    </xf>
    <xf numFmtId="49" fontId="28" fillId="8" borderId="0" xfId="90" applyNumberFormat="1" applyFont="1" applyFill="1" applyBorder="1">
      <alignment/>
      <protection/>
    </xf>
    <xf numFmtId="178" fontId="28" fillId="8" borderId="0" xfId="84" applyNumberFormat="1" applyFont="1" applyFill="1" applyAlignment="1">
      <alignment/>
    </xf>
    <xf numFmtId="49" fontId="28" fillId="8" borderId="0" xfId="90" applyNumberFormat="1" applyFont="1" applyFill="1">
      <alignment/>
      <protection/>
    </xf>
    <xf numFmtId="49" fontId="28" fillId="8" borderId="0" xfId="90" applyNumberFormat="1" applyFont="1" applyFill="1" applyAlignment="1">
      <alignment horizontal="center" vertical="center"/>
      <protection/>
    </xf>
    <xf numFmtId="0" fontId="28" fillId="8" borderId="0" xfId="90" applyFont="1" applyFill="1" applyAlignment="1">
      <alignment horizontal="center" vertical="center"/>
      <protection/>
    </xf>
    <xf numFmtId="174" fontId="27" fillId="8" borderId="18" xfId="73" applyNumberFormat="1" applyFont="1" applyFill="1" applyBorder="1" applyAlignment="1">
      <alignment horizontal="center" vertical="center"/>
    </xf>
    <xf numFmtId="172" fontId="25" fillId="15" borderId="37" xfId="71" applyFont="1" applyFill="1" applyBorder="1" applyAlignment="1">
      <alignment horizontal="left" vertical="center"/>
    </xf>
    <xf numFmtId="172" fontId="26" fillId="15" borderId="38" xfId="71" applyFont="1" applyFill="1" applyBorder="1" applyAlignment="1">
      <alignment horizontal="left" vertical="center"/>
    </xf>
    <xf numFmtId="49" fontId="26" fillId="15" borderId="38" xfId="71" applyNumberFormat="1" applyFont="1" applyFill="1" applyBorder="1" applyAlignment="1">
      <alignment horizontal="left" vertical="center"/>
    </xf>
    <xf numFmtId="174" fontId="26" fillId="15" borderId="38" xfId="73" applyNumberFormat="1" applyFont="1" applyFill="1" applyBorder="1" applyAlignment="1">
      <alignment vertical="center"/>
    </xf>
    <xf numFmtId="174" fontId="26" fillId="15" borderId="39" xfId="73" applyNumberFormat="1" applyFont="1" applyFill="1" applyBorder="1" applyAlignment="1">
      <alignment vertical="center"/>
    </xf>
    <xf numFmtId="174" fontId="26" fillId="15" borderId="18" xfId="73" applyNumberFormat="1" applyFont="1" applyFill="1" applyBorder="1" applyAlignment="1">
      <alignment vertical="center"/>
    </xf>
    <xf numFmtId="175" fontId="26" fillId="15" borderId="18" xfId="73" applyNumberFormat="1" applyFont="1" applyFill="1" applyBorder="1" applyAlignment="1">
      <alignment horizontal="center" vertical="center"/>
    </xf>
    <xf numFmtId="176" fontId="26" fillId="15" borderId="19" xfId="95" applyNumberFormat="1" applyFont="1" applyFill="1" applyBorder="1" applyAlignment="1">
      <alignment horizontal="right" vertical="center"/>
    </xf>
    <xf numFmtId="172" fontId="25" fillId="15" borderId="40" xfId="71" applyFont="1" applyFill="1" applyBorder="1" applyAlignment="1">
      <alignment horizontal="left" vertical="center"/>
    </xf>
    <xf numFmtId="0" fontId="35" fillId="15" borderId="41" xfId="90" applyFont="1" applyFill="1" applyBorder="1" applyAlignment="1">
      <alignment horizontal="left" vertical="center"/>
      <protection/>
    </xf>
    <xf numFmtId="172" fontId="28" fillId="15" borderId="42" xfId="71" applyFont="1" applyFill="1" applyBorder="1" applyAlignment="1">
      <alignment horizontal="right" vertical="center"/>
    </xf>
    <xf numFmtId="49" fontId="28" fillId="15" borderId="42" xfId="90" applyNumberFormat="1" applyFont="1" applyFill="1" applyBorder="1" applyAlignment="1">
      <alignment vertical="center"/>
      <protection/>
    </xf>
    <xf numFmtId="49" fontId="28" fillId="15" borderId="42" xfId="90" applyNumberFormat="1" applyFont="1" applyFill="1" applyBorder="1" applyAlignment="1">
      <alignment horizontal="center" vertical="center"/>
      <protection/>
    </xf>
    <xf numFmtId="174" fontId="26" fillId="15" borderId="42" xfId="73" applyNumberFormat="1" applyFont="1" applyFill="1" applyBorder="1" applyAlignment="1">
      <alignment vertical="center"/>
    </xf>
    <xf numFmtId="174" fontId="26" fillId="15" borderId="43" xfId="73" applyNumberFormat="1" applyFont="1" applyFill="1" applyBorder="1" applyAlignment="1">
      <alignment vertical="center"/>
    </xf>
    <xf numFmtId="174" fontId="26" fillId="15" borderId="44" xfId="73" applyNumberFormat="1" applyFont="1" applyFill="1" applyBorder="1" applyAlignment="1">
      <alignment vertical="center"/>
    </xf>
    <xf numFmtId="175" fontId="26" fillId="15" borderId="44" xfId="73" applyNumberFormat="1" applyFont="1" applyFill="1" applyBorder="1" applyAlignment="1">
      <alignment horizontal="center" vertical="center"/>
    </xf>
    <xf numFmtId="176" fontId="26" fillId="15" borderId="45" xfId="95" applyNumberFormat="1" applyFont="1" applyFill="1" applyBorder="1" applyAlignment="1">
      <alignment horizontal="right" vertical="center"/>
    </xf>
    <xf numFmtId="172" fontId="25" fillId="15" borderId="46" xfId="71" applyFont="1" applyFill="1" applyBorder="1" applyAlignment="1">
      <alignment horizontal="left" vertical="center"/>
    </xf>
    <xf numFmtId="172" fontId="26" fillId="15" borderId="47" xfId="71" applyFont="1" applyFill="1" applyBorder="1" applyAlignment="1">
      <alignment horizontal="left" vertical="center"/>
    </xf>
    <xf numFmtId="49" fontId="26" fillId="15" borderId="47" xfId="71" applyNumberFormat="1" applyFont="1" applyFill="1" applyBorder="1" applyAlignment="1">
      <alignment horizontal="left" vertical="center"/>
    </xf>
    <xf numFmtId="174" fontId="26" fillId="15" borderId="47" xfId="73" applyNumberFormat="1" applyFont="1" applyFill="1" applyBorder="1" applyAlignment="1">
      <alignment vertical="center"/>
    </xf>
    <xf numFmtId="174" fontId="26" fillId="15" borderId="48" xfId="73" applyNumberFormat="1" applyFont="1" applyFill="1" applyBorder="1" applyAlignment="1">
      <alignment vertical="center"/>
    </xf>
    <xf numFmtId="174" fontId="26" fillId="15" borderId="49" xfId="73" applyNumberFormat="1" applyFont="1" applyFill="1" applyBorder="1" applyAlignment="1">
      <alignment vertical="center"/>
    </xf>
    <xf numFmtId="175" fontId="26" fillId="15" borderId="49" xfId="73" applyNumberFormat="1" applyFont="1" applyFill="1" applyBorder="1" applyAlignment="1">
      <alignment horizontal="center" vertical="center"/>
    </xf>
    <xf numFmtId="176" fontId="26" fillId="15" borderId="50" xfId="95" applyNumberFormat="1" applyFont="1" applyFill="1" applyBorder="1" applyAlignment="1">
      <alignment horizontal="right" vertical="center"/>
    </xf>
    <xf numFmtId="173" fontId="26" fillId="8" borderId="21" xfId="84" applyNumberFormat="1" applyFont="1" applyFill="1" applyBorder="1" applyAlignment="1">
      <alignment vertical="center"/>
    </xf>
    <xf numFmtId="173" fontId="26" fillId="8" borderId="22" xfId="84" applyNumberFormat="1" applyFont="1" applyFill="1" applyBorder="1" applyAlignment="1">
      <alignment vertical="center"/>
    </xf>
    <xf numFmtId="173" fontId="26" fillId="8" borderId="23" xfId="84" applyNumberFormat="1" applyFont="1" applyFill="1" applyBorder="1" applyAlignment="1">
      <alignment vertical="center"/>
    </xf>
    <xf numFmtId="175" fontId="26" fillId="8" borderId="23" xfId="86" applyNumberFormat="1" applyFont="1" applyFill="1" applyBorder="1" applyAlignment="1">
      <alignment horizontal="center" vertical="center"/>
    </xf>
    <xf numFmtId="49" fontId="26" fillId="8" borderId="0" xfId="71" applyNumberFormat="1" applyFont="1" applyFill="1" applyBorder="1" applyAlignment="1">
      <alignment horizontal="right" vertical="center"/>
    </xf>
    <xf numFmtId="173" fontId="26" fillId="8" borderId="0" xfId="84" applyNumberFormat="1" applyFont="1" applyFill="1" applyBorder="1" applyAlignment="1">
      <alignment vertical="center"/>
    </xf>
    <xf numFmtId="173" fontId="26" fillId="8" borderId="26" xfId="84" applyNumberFormat="1" applyFont="1" applyFill="1" applyBorder="1" applyAlignment="1">
      <alignment vertical="center"/>
    </xf>
    <xf numFmtId="173" fontId="26" fillId="8" borderId="27" xfId="84" applyNumberFormat="1" applyFont="1" applyFill="1" applyBorder="1" applyAlignment="1">
      <alignment vertical="center"/>
    </xf>
    <xf numFmtId="175" fontId="26" fillId="8" borderId="27" xfId="86" applyNumberFormat="1" applyFont="1" applyFill="1" applyBorder="1" applyAlignment="1">
      <alignment horizontal="center" vertical="center"/>
    </xf>
    <xf numFmtId="49" fontId="33" fillId="0" borderId="0" xfId="71" applyNumberFormat="1" applyFont="1" applyFill="1" applyBorder="1" applyAlignment="1">
      <alignment horizontal="left" vertical="center"/>
    </xf>
    <xf numFmtId="174" fontId="28" fillId="0" borderId="0" xfId="73" applyNumberFormat="1" applyFont="1" applyFill="1" applyBorder="1" applyAlignment="1">
      <alignment vertical="center"/>
    </xf>
    <xf numFmtId="174" fontId="28" fillId="0" borderId="26" xfId="73" applyNumberFormat="1" applyFont="1" applyFill="1" applyBorder="1" applyAlignment="1">
      <alignment vertical="center"/>
    </xf>
    <xf numFmtId="173" fontId="28" fillId="8" borderId="0" xfId="84" applyNumberFormat="1" applyFont="1" applyFill="1" applyBorder="1" applyAlignment="1">
      <alignment vertical="center"/>
    </xf>
    <xf numFmtId="173" fontId="28" fillId="8" borderId="26" xfId="84" applyNumberFormat="1" applyFont="1" applyFill="1" applyBorder="1" applyAlignment="1">
      <alignment vertical="center"/>
    </xf>
    <xf numFmtId="173" fontId="28" fillId="8" borderId="27" xfId="84" applyNumberFormat="1" applyFont="1" applyFill="1" applyBorder="1" applyAlignment="1">
      <alignment vertical="center"/>
    </xf>
    <xf numFmtId="175" fontId="28" fillId="8" borderId="27" xfId="86" applyNumberFormat="1" applyFont="1" applyFill="1" applyBorder="1" applyAlignment="1">
      <alignment horizontal="center" vertical="center"/>
    </xf>
    <xf numFmtId="49" fontId="26" fillId="8" borderId="0" xfId="90" applyNumberFormat="1" applyFont="1" applyFill="1" applyBorder="1" applyAlignment="1">
      <alignment horizontal="left" vertical="center"/>
      <protection/>
    </xf>
    <xf numFmtId="49" fontId="28" fillId="8" borderId="21" xfId="71" applyNumberFormat="1" applyFont="1" applyFill="1" applyBorder="1" applyAlignment="1">
      <alignment horizontal="left" vertical="center"/>
    </xf>
    <xf numFmtId="173" fontId="28" fillId="8" borderId="21" xfId="84" applyNumberFormat="1" applyFont="1" applyFill="1" applyBorder="1" applyAlignment="1">
      <alignment vertical="center"/>
    </xf>
    <xf numFmtId="173" fontId="28" fillId="8" borderId="22" xfId="84" applyNumberFormat="1" applyFont="1" applyFill="1" applyBorder="1" applyAlignment="1">
      <alignment vertical="center"/>
    </xf>
    <xf numFmtId="49" fontId="26" fillId="8" borderId="0" xfId="90" applyNumberFormat="1" applyFont="1" applyFill="1" applyBorder="1" applyAlignment="1">
      <alignment horizontal="left" vertical="center" wrapText="1"/>
      <protection/>
    </xf>
    <xf numFmtId="174" fontId="26" fillId="8" borderId="29" xfId="73" applyNumberFormat="1" applyFont="1" applyFill="1" applyBorder="1" applyAlignment="1">
      <alignment horizontal="center" vertical="center"/>
    </xf>
    <xf numFmtId="174" fontId="26" fillId="8" borderId="30" xfId="73" applyNumberFormat="1" applyFont="1" applyFill="1" applyBorder="1" applyAlignment="1">
      <alignment horizontal="center" vertical="center"/>
    </xf>
    <xf numFmtId="49" fontId="26" fillId="8" borderId="26" xfId="71" applyNumberFormat="1" applyFont="1" applyFill="1" applyBorder="1" applyAlignment="1">
      <alignment horizontal="left" vertical="center"/>
    </xf>
    <xf numFmtId="49" fontId="33" fillId="0" borderId="0" xfId="71" applyNumberFormat="1" applyFont="1" applyFill="1" applyBorder="1" applyAlignment="1">
      <alignment horizontal="right" vertical="center"/>
    </xf>
    <xf numFmtId="0" fontId="26" fillId="8" borderId="25" xfId="90" applyFont="1" applyFill="1" applyBorder="1" applyAlignment="1">
      <alignment horizontal="center" vertical="center"/>
      <protection/>
    </xf>
    <xf numFmtId="49" fontId="26" fillId="8" borderId="29" xfId="71" applyNumberFormat="1" applyFont="1" applyFill="1" applyBorder="1" applyAlignment="1">
      <alignment horizontal="right" vertical="center"/>
    </xf>
    <xf numFmtId="49" fontId="26" fillId="8" borderId="29" xfId="71" applyNumberFormat="1" applyFont="1" applyFill="1" applyBorder="1" applyAlignment="1">
      <alignment horizontal="left" vertical="center"/>
    </xf>
    <xf numFmtId="49" fontId="26" fillId="8" borderId="30" xfId="71" applyNumberFormat="1" applyFont="1" applyFill="1" applyBorder="1" applyAlignment="1">
      <alignment horizontal="left" vertical="center"/>
    </xf>
    <xf numFmtId="174" fontId="28" fillId="8" borderId="21" xfId="73" applyNumberFormat="1" applyFont="1" applyFill="1" applyBorder="1" applyAlignment="1">
      <alignment vertical="center"/>
    </xf>
    <xf numFmtId="174" fontId="28" fillId="8" borderId="22" xfId="73" applyNumberFormat="1" applyFont="1" applyFill="1" applyBorder="1" applyAlignment="1">
      <alignment vertical="center"/>
    </xf>
    <xf numFmtId="49" fontId="26" fillId="15" borderId="39" xfId="71" applyNumberFormat="1" applyFont="1" applyFill="1" applyBorder="1" applyAlignment="1">
      <alignment horizontal="left" vertical="center"/>
    </xf>
    <xf numFmtId="49" fontId="28" fillId="15" borderId="42" xfId="71" applyNumberFormat="1" applyFont="1" applyFill="1" applyBorder="1" applyAlignment="1">
      <alignment horizontal="right" vertical="center"/>
    </xf>
    <xf numFmtId="0" fontId="28" fillId="8" borderId="0" xfId="91" applyFont="1" applyFill="1" applyAlignment="1">
      <alignment vertical="center"/>
      <protection/>
    </xf>
    <xf numFmtId="0" fontId="29" fillId="8" borderId="0" xfId="91" applyFont="1" applyFill="1" applyAlignment="1">
      <alignment horizontal="center" vertical="center"/>
      <protection/>
    </xf>
    <xf numFmtId="0" fontId="30" fillId="8" borderId="0" xfId="91" applyFont="1" applyFill="1" applyAlignment="1">
      <alignment horizontal="center" vertical="center"/>
      <protection/>
    </xf>
    <xf numFmtId="0" fontId="28" fillId="8" borderId="0" xfId="91" applyFont="1" applyFill="1">
      <alignment/>
      <protection/>
    </xf>
    <xf numFmtId="172" fontId="26" fillId="8" borderId="20" xfId="72" applyFont="1" applyFill="1" applyBorder="1" applyAlignment="1">
      <alignment horizontal="left" vertical="center"/>
    </xf>
    <xf numFmtId="172" fontId="26" fillId="8" borderId="21" xfId="72" applyFont="1" applyFill="1" applyBorder="1" applyAlignment="1">
      <alignment horizontal="left" vertical="center"/>
    </xf>
    <xf numFmtId="172" fontId="26" fillId="8" borderId="22" xfId="72" applyFont="1" applyFill="1" applyBorder="1" applyAlignment="1">
      <alignment horizontal="left" vertical="center"/>
    </xf>
    <xf numFmtId="173" fontId="26" fillId="8" borderId="23" xfId="85" applyNumberFormat="1" applyFont="1" applyFill="1" applyBorder="1" applyAlignment="1">
      <alignment vertical="center"/>
    </xf>
    <xf numFmtId="173" fontId="26" fillId="8" borderId="23" xfId="87" applyNumberFormat="1" applyFont="1" applyFill="1" applyBorder="1" applyAlignment="1">
      <alignment horizontal="center" vertical="center"/>
    </xf>
    <xf numFmtId="176" fontId="26" fillId="8" borderId="24" xfId="96" applyNumberFormat="1" applyFont="1" applyFill="1" applyBorder="1" applyAlignment="1">
      <alignment horizontal="right" vertical="center"/>
    </xf>
    <xf numFmtId="0" fontId="26" fillId="8" borderId="0" xfId="91" applyFont="1" applyFill="1" applyAlignment="1">
      <alignment vertical="center"/>
      <protection/>
    </xf>
    <xf numFmtId="49" fontId="26" fillId="8" borderId="25" xfId="72" applyNumberFormat="1" applyFont="1" applyFill="1" applyBorder="1" applyAlignment="1">
      <alignment horizontal="left" vertical="center"/>
    </xf>
    <xf numFmtId="49" fontId="26" fillId="8" borderId="0" xfId="72" applyNumberFormat="1" applyFont="1" applyFill="1" applyBorder="1" applyAlignment="1">
      <alignment horizontal="right" vertical="center"/>
    </xf>
    <xf numFmtId="49" fontId="26" fillId="8" borderId="0" xfId="72" applyNumberFormat="1" applyFont="1" applyFill="1" applyBorder="1" applyAlignment="1">
      <alignment horizontal="left" vertical="center"/>
    </xf>
    <xf numFmtId="49" fontId="26" fillId="8" borderId="26" xfId="72" applyNumberFormat="1" applyFont="1" applyFill="1" applyBorder="1" applyAlignment="1">
      <alignment horizontal="left" vertical="center"/>
    </xf>
    <xf numFmtId="173" fontId="26" fillId="8" borderId="27" xfId="85" applyNumberFormat="1" applyFont="1" applyFill="1" applyBorder="1" applyAlignment="1">
      <alignment vertical="center"/>
    </xf>
    <xf numFmtId="173" fontId="26" fillId="8" borderId="27" xfId="87" applyNumberFormat="1" applyFont="1" applyFill="1" applyBorder="1" applyAlignment="1">
      <alignment horizontal="center" vertical="center"/>
    </xf>
    <xf numFmtId="176" fontId="26" fillId="8" borderId="28" xfId="96" applyNumberFormat="1" applyFont="1" applyFill="1" applyBorder="1" applyAlignment="1">
      <alignment horizontal="right" vertical="center"/>
    </xf>
    <xf numFmtId="49" fontId="28" fillId="8" borderId="25" xfId="72" applyNumberFormat="1" applyFont="1" applyFill="1" applyBorder="1" applyAlignment="1">
      <alignment horizontal="left" vertical="center"/>
    </xf>
    <xf numFmtId="49" fontId="28" fillId="8" borderId="0" xfId="72" applyNumberFormat="1" applyFont="1" applyFill="1" applyBorder="1" applyAlignment="1">
      <alignment horizontal="right" vertical="center"/>
    </xf>
    <xf numFmtId="49" fontId="28" fillId="8" borderId="0" xfId="72" applyNumberFormat="1" applyFont="1" applyFill="1" applyBorder="1" applyAlignment="1">
      <alignment horizontal="left" vertical="center"/>
    </xf>
    <xf numFmtId="49" fontId="28" fillId="8" borderId="26" xfId="72" applyNumberFormat="1" applyFont="1" applyFill="1" applyBorder="1" applyAlignment="1">
      <alignment horizontal="left" vertical="center"/>
    </xf>
    <xf numFmtId="173" fontId="28" fillId="8" borderId="27" xfId="85" applyNumberFormat="1" applyFont="1" applyFill="1" applyBorder="1" applyAlignment="1">
      <alignment vertical="center"/>
    </xf>
    <xf numFmtId="173" fontId="28" fillId="8" borderId="27" xfId="87" applyNumberFormat="1" applyFont="1" applyFill="1" applyBorder="1" applyAlignment="1">
      <alignment horizontal="center" vertical="center"/>
    </xf>
    <xf numFmtId="176" fontId="28" fillId="8" borderId="28" xfId="96" applyNumberFormat="1" applyFont="1" applyFill="1" applyBorder="1" applyAlignment="1">
      <alignment horizontal="right" vertical="center"/>
    </xf>
    <xf numFmtId="49" fontId="28" fillId="0" borderId="25" xfId="72" applyNumberFormat="1" applyFont="1" applyFill="1" applyBorder="1" applyAlignment="1">
      <alignment horizontal="left" vertical="center"/>
    </xf>
    <xf numFmtId="49" fontId="28" fillId="0" borderId="0" xfId="72" applyNumberFormat="1" applyFont="1" applyFill="1" applyBorder="1" applyAlignment="1">
      <alignment horizontal="right" vertical="center"/>
    </xf>
    <xf numFmtId="49" fontId="28" fillId="0" borderId="0" xfId="72" applyNumberFormat="1" applyFont="1" applyFill="1" applyBorder="1" applyAlignment="1">
      <alignment horizontal="left" vertical="center"/>
    </xf>
    <xf numFmtId="49" fontId="33" fillId="0" borderId="0" xfId="72" applyNumberFormat="1" applyFont="1" applyFill="1" applyBorder="1" applyAlignment="1">
      <alignment horizontal="left" vertical="center"/>
    </xf>
    <xf numFmtId="49" fontId="33" fillId="0" borderId="26" xfId="72" applyNumberFormat="1" applyFont="1" applyFill="1" applyBorder="1" applyAlignment="1">
      <alignment horizontal="left" vertical="center"/>
    </xf>
    <xf numFmtId="0" fontId="28" fillId="0" borderId="0" xfId="91" applyFont="1" applyFill="1" applyAlignment="1">
      <alignment vertical="center"/>
      <protection/>
    </xf>
    <xf numFmtId="49" fontId="28" fillId="8" borderId="26" xfId="91" applyNumberFormat="1" applyFont="1" applyFill="1" applyBorder="1" applyAlignment="1">
      <alignment horizontal="left" vertical="center"/>
      <protection/>
    </xf>
    <xf numFmtId="49" fontId="33" fillId="8" borderId="0" xfId="72" applyNumberFormat="1" applyFont="1" applyFill="1" applyBorder="1" applyAlignment="1">
      <alignment horizontal="left" vertical="center"/>
    </xf>
    <xf numFmtId="49" fontId="33" fillId="8" borderId="26" xfId="72" applyNumberFormat="1" applyFont="1" applyFill="1" applyBorder="1" applyAlignment="1">
      <alignment horizontal="left" vertical="center"/>
    </xf>
    <xf numFmtId="49" fontId="26" fillId="8" borderId="25" xfId="91" applyNumberFormat="1" applyFont="1" applyFill="1" applyBorder="1" applyAlignment="1">
      <alignment horizontal="center" vertical="center"/>
      <protection/>
    </xf>
    <xf numFmtId="49" fontId="26" fillId="8" borderId="0" xfId="72" applyNumberFormat="1" applyFont="1" applyFill="1" applyBorder="1" applyAlignment="1">
      <alignment vertical="center"/>
    </xf>
    <xf numFmtId="49" fontId="26" fillId="8" borderId="0" xfId="72" applyNumberFormat="1" applyFont="1" applyFill="1" applyBorder="1" applyAlignment="1">
      <alignment vertical="center" wrapText="1"/>
    </xf>
    <xf numFmtId="49" fontId="26" fillId="8" borderId="26" xfId="72" applyNumberFormat="1" applyFont="1" applyFill="1" applyBorder="1" applyAlignment="1">
      <alignment vertical="center" wrapText="1"/>
    </xf>
    <xf numFmtId="49" fontId="28" fillId="8" borderId="25" xfId="91" applyNumberFormat="1" applyFont="1" applyFill="1" applyBorder="1" applyAlignment="1">
      <alignment horizontal="center" vertical="center"/>
      <protection/>
    </xf>
    <xf numFmtId="49" fontId="26" fillId="8" borderId="0" xfId="91" applyNumberFormat="1" applyFont="1" applyFill="1" applyBorder="1" applyAlignment="1">
      <alignment horizontal="left" vertical="center"/>
      <protection/>
    </xf>
    <xf numFmtId="49" fontId="26" fillId="8" borderId="0" xfId="91" applyNumberFormat="1" applyFont="1" applyFill="1" applyBorder="1" applyAlignment="1">
      <alignment horizontal="center" vertical="center"/>
      <protection/>
    </xf>
    <xf numFmtId="49" fontId="26" fillId="8" borderId="26" xfId="91" applyNumberFormat="1" applyFont="1" applyFill="1" applyBorder="1" applyAlignment="1">
      <alignment horizontal="center" vertical="center"/>
      <protection/>
    </xf>
    <xf numFmtId="49" fontId="26" fillId="8" borderId="0" xfId="72" applyNumberFormat="1" applyFont="1" applyFill="1" applyBorder="1" applyAlignment="1">
      <alignment horizontal="center" vertical="center"/>
    </xf>
    <xf numFmtId="49" fontId="28" fillId="8" borderId="0" xfId="91" applyNumberFormat="1" applyFont="1" applyFill="1" applyBorder="1" applyAlignment="1">
      <alignment horizontal="center" vertical="center"/>
      <protection/>
    </xf>
    <xf numFmtId="49" fontId="28" fillId="8" borderId="0" xfId="91" applyNumberFormat="1" applyFont="1" applyFill="1" applyBorder="1" applyAlignment="1">
      <alignment horizontal="right" vertical="center"/>
      <protection/>
    </xf>
    <xf numFmtId="49" fontId="28" fillId="8" borderId="0" xfId="91" applyNumberFormat="1" applyFont="1" applyFill="1" applyBorder="1" applyAlignment="1">
      <alignment horizontal="left" vertical="center"/>
      <protection/>
    </xf>
    <xf numFmtId="49" fontId="37" fillId="8" borderId="0" xfId="91" applyNumberFormat="1" applyFont="1" applyFill="1" applyBorder="1" applyAlignment="1">
      <alignment horizontal="center" vertical="center"/>
      <protection/>
    </xf>
    <xf numFmtId="49" fontId="37" fillId="8" borderId="0" xfId="91" applyNumberFormat="1" applyFont="1" applyFill="1" applyBorder="1" applyAlignment="1">
      <alignment vertical="center"/>
      <protection/>
    </xf>
    <xf numFmtId="49" fontId="37" fillId="8" borderId="26" xfId="91" applyNumberFormat="1" applyFont="1" applyFill="1" applyBorder="1" applyAlignment="1">
      <alignment vertical="center"/>
      <protection/>
    </xf>
    <xf numFmtId="49" fontId="37" fillId="8" borderId="0" xfId="72" applyNumberFormat="1" applyFont="1" applyFill="1" applyBorder="1" applyAlignment="1">
      <alignment horizontal="right" vertical="center"/>
    </xf>
    <xf numFmtId="49" fontId="26" fillId="8" borderId="0" xfId="91" applyNumberFormat="1" applyFont="1" applyFill="1" applyBorder="1" applyAlignment="1">
      <alignment vertical="center"/>
      <protection/>
    </xf>
    <xf numFmtId="49" fontId="28" fillId="8" borderId="0" xfId="91" applyNumberFormat="1" applyFont="1" applyFill="1" applyBorder="1" applyAlignment="1">
      <alignment vertical="center"/>
      <protection/>
    </xf>
    <xf numFmtId="49" fontId="26" fillId="8" borderId="26" xfId="91" applyNumberFormat="1" applyFont="1" applyFill="1" applyBorder="1" applyAlignment="1">
      <alignment vertical="center"/>
      <protection/>
    </xf>
    <xf numFmtId="49" fontId="28" fillId="8" borderId="26" xfId="91" applyNumberFormat="1" applyFont="1" applyFill="1" applyBorder="1" applyAlignment="1">
      <alignment vertical="center"/>
      <protection/>
    </xf>
    <xf numFmtId="49" fontId="37" fillId="8" borderId="0" xfId="91" applyNumberFormat="1" applyFont="1" applyFill="1" applyBorder="1" applyAlignment="1">
      <alignment horizontal="left" vertical="center"/>
      <protection/>
    </xf>
    <xf numFmtId="49" fontId="28" fillId="8" borderId="25" xfId="91" applyNumberFormat="1" applyFont="1" applyFill="1" applyBorder="1" applyAlignment="1">
      <alignment horizontal="left" vertical="center"/>
      <protection/>
    </xf>
    <xf numFmtId="0" fontId="26" fillId="8" borderId="0" xfId="91" applyFont="1" applyFill="1" applyBorder="1" applyAlignment="1">
      <alignment vertical="center"/>
      <protection/>
    </xf>
    <xf numFmtId="49" fontId="26" fillId="8" borderId="32" xfId="72" applyNumberFormat="1" applyFont="1" applyFill="1" applyBorder="1" applyAlignment="1">
      <alignment horizontal="left" vertical="center"/>
    </xf>
    <xf numFmtId="49" fontId="26" fillId="8" borderId="33" xfId="91" applyNumberFormat="1" applyFont="1" applyFill="1" applyBorder="1" applyAlignment="1">
      <alignment horizontal="center" vertical="center"/>
      <protection/>
    </xf>
    <xf numFmtId="49" fontId="26" fillId="8" borderId="33" xfId="91" applyNumberFormat="1" applyFont="1" applyFill="1" applyBorder="1" applyAlignment="1">
      <alignment horizontal="left" vertical="center"/>
      <protection/>
    </xf>
    <xf numFmtId="49" fontId="26" fillId="8" borderId="33" xfId="91" applyNumberFormat="1" applyFont="1" applyFill="1" applyBorder="1" applyAlignment="1">
      <alignment vertical="center"/>
      <protection/>
    </xf>
    <xf numFmtId="49" fontId="26" fillId="8" borderId="34" xfId="91" applyNumberFormat="1" applyFont="1" applyFill="1" applyBorder="1" applyAlignment="1">
      <alignment vertical="center"/>
      <protection/>
    </xf>
    <xf numFmtId="173" fontId="26" fillId="8" borderId="35" xfId="85" applyNumberFormat="1" applyFont="1" applyFill="1" applyBorder="1" applyAlignment="1">
      <alignment vertical="center"/>
    </xf>
    <xf numFmtId="173" fontId="26" fillId="8" borderId="35" xfId="87" applyNumberFormat="1" applyFont="1" applyFill="1" applyBorder="1" applyAlignment="1">
      <alignment horizontal="center" vertical="center"/>
    </xf>
    <xf numFmtId="176" fontId="26" fillId="8" borderId="36" xfId="96" applyNumberFormat="1" applyFont="1" applyFill="1" applyBorder="1" applyAlignment="1">
      <alignment horizontal="right" vertical="center"/>
    </xf>
    <xf numFmtId="49" fontId="26" fillId="8" borderId="14" xfId="91" applyNumberFormat="1" applyFont="1" applyFill="1" applyBorder="1" applyAlignment="1">
      <alignment horizontal="center" vertical="center"/>
      <protection/>
    </xf>
    <xf numFmtId="49" fontId="26" fillId="8" borderId="15" xfId="91" applyNumberFormat="1" applyFont="1" applyFill="1" applyBorder="1" applyAlignment="1">
      <alignment horizontal="center" vertical="center"/>
      <protection/>
    </xf>
    <xf numFmtId="49" fontId="28" fillId="8" borderId="15" xfId="91" applyNumberFormat="1" applyFont="1" applyFill="1" applyBorder="1" applyAlignment="1">
      <alignment horizontal="center" vertical="center"/>
      <protection/>
    </xf>
    <xf numFmtId="49" fontId="28" fillId="8" borderId="15" xfId="91" applyNumberFormat="1" applyFont="1" applyFill="1" applyBorder="1" applyAlignment="1">
      <alignment vertical="center"/>
      <protection/>
    </xf>
    <xf numFmtId="49" fontId="28" fillId="8" borderId="51" xfId="91" applyNumberFormat="1" applyFont="1" applyFill="1" applyBorder="1" applyAlignment="1">
      <alignment vertical="center"/>
      <protection/>
    </xf>
    <xf numFmtId="173" fontId="28" fillId="8" borderId="52" xfId="85" applyNumberFormat="1" applyFont="1" applyFill="1" applyBorder="1" applyAlignment="1">
      <alignment vertical="center"/>
    </xf>
    <xf numFmtId="173" fontId="28" fillId="8" borderId="52" xfId="87" applyNumberFormat="1" applyFont="1" applyFill="1" applyBorder="1" applyAlignment="1">
      <alignment horizontal="center" vertical="center"/>
    </xf>
    <xf numFmtId="176" fontId="26" fillId="8" borderId="53" xfId="96" applyNumberFormat="1" applyFont="1" applyFill="1" applyBorder="1" applyAlignment="1">
      <alignment horizontal="right" vertical="center"/>
    </xf>
    <xf numFmtId="49" fontId="26" fillId="8" borderId="0" xfId="91" applyNumberFormat="1" applyFont="1" applyFill="1" applyAlignment="1">
      <alignment horizontal="center" vertical="center"/>
      <protection/>
    </xf>
    <xf numFmtId="49" fontId="28" fillId="8" borderId="0" xfId="91" applyNumberFormat="1" applyFont="1" applyFill="1" applyAlignment="1">
      <alignment horizontal="center" vertical="center"/>
      <protection/>
    </xf>
    <xf numFmtId="49" fontId="28" fillId="8" borderId="0" xfId="91" applyNumberFormat="1" applyFont="1" applyFill="1" applyAlignment="1">
      <alignment vertical="center"/>
      <protection/>
    </xf>
    <xf numFmtId="173" fontId="28" fillId="8" borderId="0" xfId="85" applyNumberFormat="1" applyFont="1" applyFill="1" applyAlignment="1">
      <alignment vertical="center"/>
    </xf>
    <xf numFmtId="173" fontId="26" fillId="8" borderId="0" xfId="91" applyNumberFormat="1" applyFont="1" applyFill="1" applyAlignment="1">
      <alignment vertical="center"/>
      <protection/>
    </xf>
    <xf numFmtId="176" fontId="26" fillId="8" borderId="0" xfId="96" applyNumberFormat="1" applyFont="1" applyFill="1" applyAlignment="1">
      <alignment vertical="center"/>
    </xf>
    <xf numFmtId="49" fontId="28" fillId="8" borderId="0" xfId="91" applyNumberFormat="1" applyFont="1" applyFill="1">
      <alignment/>
      <protection/>
    </xf>
    <xf numFmtId="0" fontId="28" fillId="8" borderId="0" xfId="91" applyFont="1" applyFill="1" applyAlignment="1">
      <alignment horizontal="center" vertical="center"/>
      <protection/>
    </xf>
    <xf numFmtId="0" fontId="26" fillId="8" borderId="0" xfId="91" applyFont="1" applyFill="1" applyAlignment="1">
      <alignment horizontal="center" vertical="center"/>
      <protection/>
    </xf>
    <xf numFmtId="49" fontId="33" fillId="0" borderId="26" xfId="72" applyNumberFormat="1" applyFont="1" applyFill="1" applyBorder="1" applyAlignment="1">
      <alignment horizontal="left" vertical="center" wrapText="1"/>
    </xf>
    <xf numFmtId="49" fontId="26" fillId="15" borderId="40" xfId="91" applyNumberFormat="1" applyFont="1" applyFill="1" applyBorder="1" applyAlignment="1">
      <alignment horizontal="center" vertical="center"/>
      <protection/>
    </xf>
    <xf numFmtId="173" fontId="26" fillId="15" borderId="18" xfId="85" applyNumberFormat="1" applyFont="1" applyFill="1" applyBorder="1" applyAlignment="1">
      <alignment vertical="center"/>
    </xf>
    <xf numFmtId="173" fontId="26" fillId="15" borderId="18" xfId="87" applyNumberFormat="1" applyFont="1" applyFill="1" applyBorder="1" applyAlignment="1">
      <alignment horizontal="center" vertical="center"/>
    </xf>
    <xf numFmtId="176" fontId="26" fillId="15" borderId="19" xfId="96" applyNumberFormat="1" applyFont="1" applyFill="1" applyBorder="1" applyAlignment="1">
      <alignment horizontal="right" vertical="center"/>
    </xf>
    <xf numFmtId="173" fontId="26" fillId="15" borderId="44" xfId="85" applyNumberFormat="1" applyFont="1" applyFill="1" applyBorder="1" applyAlignment="1">
      <alignment vertical="center"/>
    </xf>
    <xf numFmtId="173" fontId="26" fillId="15" borderId="44" xfId="87" applyNumberFormat="1" applyFont="1" applyFill="1" applyBorder="1" applyAlignment="1">
      <alignment horizontal="center" vertical="center"/>
    </xf>
    <xf numFmtId="176" fontId="26" fillId="15" borderId="45" xfId="96" applyNumberFormat="1" applyFont="1" applyFill="1" applyBorder="1" applyAlignment="1">
      <alignment horizontal="right" vertical="center"/>
    </xf>
    <xf numFmtId="171" fontId="28" fillId="8" borderId="0" xfId="82" applyFont="1" applyFill="1" applyAlignment="1">
      <alignment vertical="center"/>
    </xf>
    <xf numFmtId="171" fontId="23" fillId="8" borderId="16" xfId="82" applyFont="1" applyFill="1" applyBorder="1" applyAlignment="1">
      <alignment horizontal="center" vertical="center" wrapText="1"/>
    </xf>
    <xf numFmtId="171" fontId="24" fillId="8" borderId="17" xfId="82" applyFont="1" applyFill="1" applyBorder="1" applyAlignment="1">
      <alignment horizontal="center" vertical="center"/>
    </xf>
    <xf numFmtId="171" fontId="24" fillId="8" borderId="14" xfId="82" applyFont="1" applyFill="1" applyBorder="1" applyAlignment="1">
      <alignment horizontal="center" vertical="center"/>
    </xf>
    <xf numFmtId="171" fontId="24" fillId="8" borderId="15" xfId="82" applyFont="1" applyFill="1" applyBorder="1" applyAlignment="1">
      <alignment horizontal="center" vertical="center"/>
    </xf>
    <xf numFmtId="174" fontId="30" fillId="8" borderId="27" xfId="73" applyNumberFormat="1" applyFont="1" applyFill="1" applyBorder="1" applyAlignment="1">
      <alignment vertical="center"/>
    </xf>
    <xf numFmtId="174" fontId="34" fillId="0" borderId="27" xfId="73" applyNumberFormat="1" applyFont="1" applyFill="1" applyBorder="1" applyAlignment="1">
      <alignment vertical="center"/>
    </xf>
    <xf numFmtId="173" fontId="30" fillId="8" borderId="26" xfId="84" applyNumberFormat="1" applyFont="1" applyFill="1" applyBorder="1" applyAlignment="1">
      <alignment vertical="center"/>
    </xf>
    <xf numFmtId="173" fontId="30" fillId="8" borderId="27" xfId="84" applyNumberFormat="1" applyFont="1" applyFill="1" applyBorder="1" applyAlignment="1">
      <alignment vertical="center"/>
    </xf>
    <xf numFmtId="173" fontId="30" fillId="0" borderId="26" xfId="84" applyNumberFormat="1" applyFont="1" applyFill="1" applyBorder="1" applyAlignment="1">
      <alignment vertical="center"/>
    </xf>
    <xf numFmtId="49" fontId="26" fillId="0" borderId="0" xfId="71" applyNumberFormat="1" applyFont="1" applyFill="1" applyBorder="1" applyAlignment="1">
      <alignment horizontal="right" vertical="center"/>
    </xf>
    <xf numFmtId="49" fontId="26" fillId="0" borderId="29" xfId="71" applyNumberFormat="1" applyFont="1" applyFill="1" applyBorder="1" applyAlignment="1">
      <alignment horizontal="right" vertical="center"/>
    </xf>
    <xf numFmtId="174" fontId="26" fillId="29" borderId="27" xfId="73" applyNumberFormat="1" applyFont="1" applyFill="1" applyBorder="1" applyAlignment="1">
      <alignment vertical="center"/>
    </xf>
    <xf numFmtId="174" fontId="28" fillId="29" borderId="27" xfId="73" applyNumberFormat="1" applyFont="1" applyFill="1" applyBorder="1" applyAlignment="1">
      <alignment vertical="center"/>
    </xf>
    <xf numFmtId="174" fontId="33" fillId="29" borderId="27" xfId="73" applyNumberFormat="1" applyFont="1" applyFill="1" applyBorder="1" applyAlignment="1">
      <alignment vertical="center"/>
    </xf>
    <xf numFmtId="173" fontId="26" fillId="29" borderId="27" xfId="84" applyNumberFormat="1" applyFont="1" applyFill="1" applyBorder="1" applyAlignment="1">
      <alignment vertical="center"/>
    </xf>
    <xf numFmtId="173" fontId="26" fillId="29" borderId="27" xfId="85" applyNumberFormat="1" applyFont="1" applyFill="1" applyBorder="1" applyAlignment="1">
      <alignment vertical="center"/>
    </xf>
    <xf numFmtId="173" fontId="28" fillId="29" borderId="27" xfId="85" applyNumberFormat="1" applyFont="1" applyFill="1" applyBorder="1" applyAlignment="1">
      <alignment vertical="center"/>
    </xf>
    <xf numFmtId="174" fontId="33" fillId="0" borderId="27" xfId="73" applyNumberFormat="1" applyFont="1" applyFill="1" applyBorder="1" applyAlignment="1">
      <alignment vertical="center"/>
    </xf>
    <xf numFmtId="174" fontId="33" fillId="0" borderId="31" xfId="73" applyNumberFormat="1" applyFont="1" applyFill="1" applyBorder="1" applyAlignment="1">
      <alignment vertical="center"/>
    </xf>
    <xf numFmtId="174" fontId="33" fillId="0" borderId="30" xfId="73" applyNumberFormat="1" applyFont="1" applyFill="1" applyBorder="1" applyAlignment="1">
      <alignment vertical="center"/>
    </xf>
    <xf numFmtId="175" fontId="33" fillId="0" borderId="27" xfId="73" applyNumberFormat="1" applyFont="1" applyFill="1" applyBorder="1" applyAlignment="1">
      <alignment horizontal="center" vertical="center"/>
    </xf>
    <xf numFmtId="176" fontId="33" fillId="0" borderId="28" xfId="95" applyNumberFormat="1" applyFont="1" applyFill="1" applyBorder="1" applyAlignment="1">
      <alignment horizontal="right" vertical="center"/>
    </xf>
    <xf numFmtId="175" fontId="33" fillId="8" borderId="27" xfId="86" applyNumberFormat="1" applyFont="1" applyFill="1" applyBorder="1" applyAlignment="1">
      <alignment horizontal="center" vertical="center"/>
    </xf>
    <xf numFmtId="175" fontId="33" fillId="0" borderId="27" xfId="86" applyNumberFormat="1" applyFont="1" applyFill="1" applyBorder="1" applyAlignment="1">
      <alignment horizontal="center" vertical="center"/>
    </xf>
    <xf numFmtId="173" fontId="33" fillId="8" borderId="27" xfId="87" applyNumberFormat="1" applyFont="1" applyFill="1" applyBorder="1" applyAlignment="1">
      <alignment horizontal="center" vertical="center"/>
    </xf>
    <xf numFmtId="176" fontId="33" fillId="8" borderId="28" xfId="96" applyNumberFormat="1" applyFont="1" applyFill="1" applyBorder="1" applyAlignment="1">
      <alignment horizontal="right" vertical="center"/>
    </xf>
    <xf numFmtId="176" fontId="33" fillId="0" borderId="28" xfId="96" applyNumberFormat="1" applyFont="1" applyFill="1" applyBorder="1" applyAlignment="1">
      <alignment horizontal="right" vertical="center"/>
    </xf>
    <xf numFmtId="173" fontId="33" fillId="0" borderId="27" xfId="87" applyNumberFormat="1" applyFont="1" applyFill="1" applyBorder="1" applyAlignment="1">
      <alignment horizontal="center" vertical="center"/>
    </xf>
    <xf numFmtId="0" fontId="40" fillId="8" borderId="0" xfId="90" applyFont="1" applyFill="1" applyAlignment="1">
      <alignment horizontal="left" vertical="center"/>
      <protection/>
    </xf>
    <xf numFmtId="173" fontId="33" fillId="8" borderId="27" xfId="85" applyNumberFormat="1" applyFont="1" applyFill="1" applyBorder="1" applyAlignment="1">
      <alignment vertical="center"/>
    </xf>
    <xf numFmtId="173" fontId="28" fillId="8" borderId="0" xfId="91" applyNumberFormat="1" applyFont="1" applyFill="1">
      <alignment/>
      <protection/>
    </xf>
    <xf numFmtId="173" fontId="26" fillId="0" borderId="23" xfId="84" applyNumberFormat="1" applyFont="1" applyFill="1" applyBorder="1" applyAlignment="1">
      <alignment vertical="center"/>
    </xf>
    <xf numFmtId="173" fontId="26" fillId="0" borderId="22" xfId="84" applyNumberFormat="1" applyFont="1" applyFill="1" applyBorder="1" applyAlignment="1">
      <alignment vertical="center"/>
    </xf>
    <xf numFmtId="173" fontId="28" fillId="0" borderId="27" xfId="85" applyNumberFormat="1" applyFont="1" applyFill="1" applyBorder="1" applyAlignment="1">
      <alignment vertical="center"/>
    </xf>
    <xf numFmtId="173" fontId="28" fillId="0" borderId="27" xfId="87" applyNumberFormat="1" applyFont="1" applyFill="1" applyBorder="1" applyAlignment="1">
      <alignment horizontal="center" vertical="center"/>
    </xf>
    <xf numFmtId="173" fontId="33" fillId="0" borderId="27" xfId="85" applyNumberFormat="1" applyFont="1" applyFill="1" applyBorder="1" applyAlignment="1">
      <alignment vertical="center"/>
    </xf>
    <xf numFmtId="173" fontId="26" fillId="0" borderId="27" xfId="85" applyNumberFormat="1" applyFont="1" applyFill="1" applyBorder="1" applyAlignment="1">
      <alignment vertical="center"/>
    </xf>
    <xf numFmtId="174" fontId="28" fillId="0" borderId="27" xfId="73" applyNumberFormat="1" applyFont="1" applyFill="1" applyBorder="1" applyAlignment="1">
      <alignment vertical="center"/>
    </xf>
    <xf numFmtId="0" fontId="26" fillId="0" borderId="0" xfId="91" applyFont="1" applyFill="1" applyAlignment="1">
      <alignment vertical="center"/>
      <protection/>
    </xf>
    <xf numFmtId="0" fontId="26" fillId="8" borderId="0" xfId="90" applyFont="1" applyFill="1" applyAlignment="1">
      <alignment horizontal="center" vertical="center"/>
      <protection/>
    </xf>
    <xf numFmtId="0" fontId="36" fillId="0" borderId="0" xfId="0" applyFont="1" applyAlignment="1">
      <alignment horizontal="center" vertical="center"/>
    </xf>
    <xf numFmtId="49" fontId="26" fillId="8" borderId="0" xfId="71" applyNumberFormat="1" applyFont="1" applyFill="1" applyBorder="1" applyAlignment="1">
      <alignment horizontal="left" vertical="center" wrapText="1"/>
    </xf>
    <xf numFmtId="49" fontId="26" fillId="8" borderId="26" xfId="71" applyNumberFormat="1" applyFont="1" applyFill="1" applyBorder="1" applyAlignment="1">
      <alignment horizontal="left" vertical="center" wrapText="1"/>
    </xf>
    <xf numFmtId="0" fontId="26" fillId="8" borderId="0" xfId="90" applyFont="1" applyFill="1" applyBorder="1" applyAlignment="1">
      <alignment horizontal="center" vertical="center"/>
      <protection/>
    </xf>
    <xf numFmtId="0" fontId="36" fillId="0" borderId="0" xfId="0" applyFont="1" applyBorder="1" applyAlignment="1">
      <alignment horizontal="center" vertical="center"/>
    </xf>
    <xf numFmtId="49" fontId="28" fillId="8" borderId="0" xfId="71" applyNumberFormat="1" applyFont="1" applyFill="1" applyBorder="1" applyAlignment="1">
      <alignment horizontal="left" vertical="center" wrapText="1"/>
    </xf>
    <xf numFmtId="49" fontId="28" fillId="8" borderId="26" xfId="71" applyNumberFormat="1" applyFont="1" applyFill="1" applyBorder="1" applyAlignment="1">
      <alignment horizontal="left" vertical="center" wrapText="1"/>
    </xf>
    <xf numFmtId="49" fontId="28" fillId="8" borderId="0" xfId="71" applyNumberFormat="1" applyFont="1" applyFill="1" applyBorder="1" applyAlignment="1">
      <alignment horizontal="center" vertical="center"/>
    </xf>
    <xf numFmtId="49" fontId="28" fillId="8" borderId="26" xfId="71" applyNumberFormat="1" applyFont="1" applyFill="1" applyBorder="1" applyAlignment="1">
      <alignment horizontal="center" vertical="center"/>
    </xf>
    <xf numFmtId="0" fontId="25" fillId="8" borderId="17" xfId="90" applyFont="1" applyFill="1" applyBorder="1" applyAlignment="1">
      <alignment horizontal="center" vertical="center"/>
      <protection/>
    </xf>
    <xf numFmtId="0" fontId="27" fillId="8" borderId="54" xfId="90" applyFont="1" applyFill="1" applyBorder="1" applyAlignment="1">
      <alignment horizontal="center" vertical="center"/>
      <protection/>
    </xf>
    <xf numFmtId="0" fontId="27" fillId="8" borderId="15" xfId="90" applyFont="1" applyFill="1" applyBorder="1" applyAlignment="1">
      <alignment horizontal="center" vertical="center"/>
      <protection/>
    </xf>
    <xf numFmtId="0" fontId="27" fillId="8" borderId="55" xfId="90" applyFont="1" applyFill="1" applyBorder="1" applyAlignment="1">
      <alignment horizontal="center" vertical="center"/>
      <protection/>
    </xf>
    <xf numFmtId="0" fontId="24" fillId="8" borderId="15" xfId="90" applyFont="1" applyFill="1" applyBorder="1" applyAlignment="1">
      <alignment horizontal="left" vertical="center" wrapText="1"/>
      <protection/>
    </xf>
    <xf numFmtId="0" fontId="24" fillId="8" borderId="51" xfId="90" applyFont="1" applyFill="1" applyBorder="1" applyAlignment="1">
      <alignment horizontal="left" vertical="center" wrapText="1"/>
      <protection/>
    </xf>
    <xf numFmtId="4" fontId="27" fillId="8" borderId="56" xfId="84" applyNumberFormat="1" applyFont="1" applyFill="1" applyBorder="1" applyAlignment="1">
      <alignment horizontal="center" vertical="center" wrapText="1"/>
    </xf>
    <xf numFmtId="4" fontId="27" fillId="8" borderId="57" xfId="84" applyNumberFormat="1" applyFont="1" applyFill="1" applyBorder="1" applyAlignment="1">
      <alignment horizontal="center" vertical="center" wrapText="1"/>
    </xf>
    <xf numFmtId="4" fontId="27" fillId="8" borderId="58" xfId="84" applyNumberFormat="1" applyFont="1" applyFill="1" applyBorder="1" applyAlignment="1">
      <alignment horizontal="center" vertical="center" wrapText="1"/>
    </xf>
    <xf numFmtId="4" fontId="27" fillId="8" borderId="31" xfId="84" applyNumberFormat="1" applyFont="1" applyFill="1" applyBorder="1" applyAlignment="1">
      <alignment horizontal="center" vertical="center" wrapText="1"/>
    </xf>
    <xf numFmtId="0" fontId="31" fillId="8" borderId="16" xfId="71" applyNumberFormat="1" applyFont="1" applyFill="1" applyBorder="1" applyAlignment="1">
      <alignment horizontal="center" vertical="center" wrapText="1"/>
    </xf>
    <xf numFmtId="0" fontId="31" fillId="8" borderId="17" xfId="71" applyNumberFormat="1" applyFont="1" applyFill="1" applyBorder="1" applyAlignment="1">
      <alignment horizontal="center" vertical="center" wrapText="1"/>
    </xf>
    <xf numFmtId="0" fontId="31" fillId="8" borderId="59" xfId="71" applyNumberFormat="1" applyFont="1" applyFill="1" applyBorder="1" applyAlignment="1">
      <alignment horizontal="center" vertical="center" wrapText="1"/>
    </xf>
    <xf numFmtId="0" fontId="31" fillId="8" borderId="60" xfId="71" applyNumberFormat="1" applyFont="1" applyFill="1" applyBorder="1" applyAlignment="1">
      <alignment horizontal="center" vertical="center" wrapText="1"/>
    </xf>
    <xf numFmtId="0" fontId="31" fillId="8" borderId="29" xfId="71" applyNumberFormat="1" applyFont="1" applyFill="1" applyBorder="1" applyAlignment="1">
      <alignment horizontal="center" vertical="center" wrapText="1"/>
    </xf>
    <xf numFmtId="0" fontId="31" fillId="8" borderId="30" xfId="71" applyNumberFormat="1" applyFont="1" applyFill="1" applyBorder="1" applyAlignment="1">
      <alignment horizontal="center" vertical="center" wrapText="1"/>
    </xf>
    <xf numFmtId="0" fontId="24" fillId="8" borderId="17" xfId="90" applyFont="1" applyFill="1" applyBorder="1" applyAlignment="1">
      <alignment horizontal="left" wrapText="1"/>
      <protection/>
    </xf>
    <xf numFmtId="0" fontId="24" fillId="8" borderId="59" xfId="90" applyFont="1" applyFill="1" applyBorder="1" applyAlignment="1">
      <alignment horizontal="left" wrapText="1"/>
      <protection/>
    </xf>
    <xf numFmtId="49" fontId="26" fillId="8" borderId="0" xfId="90" applyNumberFormat="1" applyFont="1" applyFill="1" applyBorder="1" applyAlignment="1">
      <alignment horizontal="left" vertical="center" wrapText="1"/>
      <protection/>
    </xf>
    <xf numFmtId="49" fontId="33" fillId="8" borderId="0" xfId="7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49" fontId="33" fillId="0" borderId="0" xfId="71" applyNumberFormat="1" applyFont="1" applyFill="1" applyBorder="1" applyAlignment="1">
      <alignment horizontal="left" vertical="center" wrapText="1"/>
    </xf>
    <xf numFmtId="49" fontId="33" fillId="0" borderId="26" xfId="71" applyNumberFormat="1" applyFont="1" applyFill="1" applyBorder="1" applyAlignment="1">
      <alignment horizontal="left" vertical="center" wrapText="1"/>
    </xf>
    <xf numFmtId="171" fontId="25" fillId="8" borderId="17" xfId="82" applyFont="1" applyFill="1" applyBorder="1" applyAlignment="1">
      <alignment horizontal="center" vertical="center"/>
    </xf>
    <xf numFmtId="171" fontId="27" fillId="8" borderId="54" xfId="82" applyFont="1" applyFill="1" applyBorder="1" applyAlignment="1">
      <alignment horizontal="center" vertical="center"/>
    </xf>
    <xf numFmtId="171" fontId="27" fillId="8" borderId="15" xfId="82" applyFont="1" applyFill="1" applyBorder="1" applyAlignment="1">
      <alignment horizontal="center" vertical="center"/>
    </xf>
    <xf numFmtId="171" fontId="27" fillId="8" borderId="55" xfId="82" applyFont="1" applyFill="1" applyBorder="1" applyAlignment="1">
      <alignment horizontal="center" vertical="center"/>
    </xf>
    <xf numFmtId="171" fontId="24" fillId="8" borderId="15" xfId="82" applyFont="1" applyFill="1" applyBorder="1" applyAlignment="1">
      <alignment horizontal="left" vertical="center" wrapText="1"/>
    </xf>
    <xf numFmtId="171" fontId="24" fillId="8" borderId="51" xfId="82" applyFont="1" applyFill="1" applyBorder="1" applyAlignment="1">
      <alignment horizontal="left" vertical="center" wrapText="1"/>
    </xf>
    <xf numFmtId="171" fontId="24" fillId="8" borderId="17" xfId="82" applyFont="1" applyFill="1" applyBorder="1" applyAlignment="1">
      <alignment horizontal="left" wrapText="1"/>
    </xf>
    <xf numFmtId="171" fontId="24" fillId="8" borderId="59" xfId="82" applyFont="1" applyFill="1" applyBorder="1" applyAlignment="1">
      <alignment horizontal="left" wrapText="1"/>
    </xf>
    <xf numFmtId="49" fontId="35" fillId="15" borderId="41" xfId="72" applyNumberFormat="1" applyFont="1" applyFill="1" applyBorder="1" applyAlignment="1">
      <alignment horizontal="left" vertical="center"/>
    </xf>
    <xf numFmtId="49" fontId="26" fillId="15" borderId="42" xfId="72" applyNumberFormat="1" applyFont="1" applyFill="1" applyBorder="1" applyAlignment="1">
      <alignment horizontal="left" vertical="center"/>
    </xf>
    <xf numFmtId="49" fontId="26" fillId="15" borderId="43" xfId="72" applyNumberFormat="1" applyFont="1" applyFill="1" applyBorder="1" applyAlignment="1">
      <alignment horizontal="left" vertical="center"/>
    </xf>
    <xf numFmtId="49" fontId="26" fillId="15" borderId="38" xfId="72" applyNumberFormat="1" applyFont="1" applyFill="1" applyBorder="1" applyAlignment="1">
      <alignment horizontal="left" vertical="center"/>
    </xf>
    <xf numFmtId="49" fontId="26" fillId="15" borderId="39" xfId="72" applyNumberFormat="1" applyFont="1" applyFill="1" applyBorder="1" applyAlignment="1">
      <alignment horizontal="left" vertical="center"/>
    </xf>
    <xf numFmtId="0" fontId="24" fillId="8" borderId="61" xfId="91" applyFont="1" applyFill="1" applyBorder="1" applyAlignment="1">
      <alignment horizontal="center" vertical="center"/>
      <protection/>
    </xf>
    <xf numFmtId="0" fontId="24" fillId="8" borderId="56" xfId="91" applyFont="1" applyFill="1" applyBorder="1" applyAlignment="1">
      <alignment horizontal="center" vertical="center"/>
      <protection/>
    </xf>
    <xf numFmtId="0" fontId="24" fillId="8" borderId="62" xfId="91" applyFont="1" applyFill="1" applyBorder="1" applyAlignment="1">
      <alignment horizontal="center" vertical="center"/>
      <protection/>
    </xf>
    <xf numFmtId="0" fontId="24" fillId="8" borderId="49" xfId="91" applyFont="1" applyFill="1" applyBorder="1" applyAlignment="1">
      <alignment horizontal="center" vertical="center"/>
      <protection/>
    </xf>
    <xf numFmtId="0" fontId="25" fillId="8" borderId="63" xfId="91" applyFont="1" applyFill="1" applyBorder="1" applyAlignment="1">
      <alignment horizontal="center" vertical="center"/>
      <protection/>
    </xf>
    <xf numFmtId="0" fontId="27" fillId="8" borderId="54" xfId="91" applyFont="1" applyFill="1" applyBorder="1" applyAlignment="1">
      <alignment horizontal="center" vertical="center"/>
      <protection/>
    </xf>
    <xf numFmtId="0" fontId="27" fillId="8" borderId="64" xfId="91" applyFont="1" applyFill="1" applyBorder="1" applyAlignment="1">
      <alignment horizontal="center" vertical="center"/>
      <protection/>
    </xf>
    <xf numFmtId="0" fontId="27" fillId="8" borderId="55" xfId="91" applyFont="1" applyFill="1" applyBorder="1" applyAlignment="1">
      <alignment horizontal="center" vertical="center"/>
      <protection/>
    </xf>
    <xf numFmtId="0" fontId="31" fillId="8" borderId="65" xfId="72" applyNumberFormat="1" applyFont="1" applyFill="1" applyBorder="1" applyAlignment="1">
      <alignment horizontal="center" vertical="center" wrapText="1"/>
    </xf>
    <xf numFmtId="0" fontId="31" fillId="8" borderId="66" xfId="72" applyNumberFormat="1" applyFont="1" applyFill="1" applyBorder="1" applyAlignment="1">
      <alignment horizontal="center" vertical="center" wrapText="1"/>
    </xf>
    <xf numFmtId="0" fontId="31" fillId="8" borderId="67" xfId="72" applyNumberFormat="1" applyFont="1" applyFill="1" applyBorder="1" applyAlignment="1">
      <alignment horizontal="center" vertical="center" wrapText="1"/>
    </xf>
    <xf numFmtId="0" fontId="31" fillId="8" borderId="40" xfId="72" applyNumberFormat="1" applyFont="1" applyFill="1" applyBorder="1" applyAlignment="1">
      <alignment horizontal="center" vertical="center" wrapText="1"/>
    </xf>
    <xf numFmtId="0" fontId="31" fillId="8" borderId="38" xfId="72" applyNumberFormat="1" applyFont="1" applyFill="1" applyBorder="1" applyAlignment="1">
      <alignment horizontal="center" vertical="center" wrapText="1"/>
    </xf>
    <xf numFmtId="0" fontId="31" fillId="8" borderId="39" xfId="72" applyNumberFormat="1" applyFont="1" applyFill="1" applyBorder="1" applyAlignment="1">
      <alignment horizontal="center" vertical="center" wrapText="1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Comma [0]_Marilù (v.0.5)" xfId="71"/>
    <cellStyle name="Comma [0]_Marilù (v.0.5) 2" xfId="72"/>
    <cellStyle name="Comma 2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put" xfId="80"/>
    <cellStyle name="Linked Cell" xfId="81"/>
    <cellStyle name="Comma" xfId="82"/>
    <cellStyle name="Comma [0]" xfId="83"/>
    <cellStyle name="Migliaia [0]_Asl 6_Raccordo MONISANIT al 31 dicembre 2007 (v. FINALE del 30.05.2008)" xfId="84"/>
    <cellStyle name="Migliaia [0]_Asl 6_Raccordo MONISANIT al 31 dicembre 2007 (v. FINALE del 30.05.2008) 2" xfId="85"/>
    <cellStyle name="Migliaia_Asl 6_Raccordo MONISANIT al 31 dicembre 2007 (v. FINALE del 30.05.2008)" xfId="86"/>
    <cellStyle name="Migliaia_Asl 6_Raccordo MONISANIT al 31 dicembre 2007 (v. FINALE del 30.05.2008) 2" xfId="87"/>
    <cellStyle name="Neutral" xfId="88"/>
    <cellStyle name="Neutrale" xfId="89"/>
    <cellStyle name="Normale_Asl 6_Raccordo MONISANIT al 31 dicembre 2007 (v. FINALE del 30.05.2008)" xfId="90"/>
    <cellStyle name="Normale_Asl 6_Raccordo MONISANIT al 31 dicembre 2007 (v. FINALE del 30.05.2008) 2" xfId="91"/>
    <cellStyle name="Nota" xfId="92"/>
    <cellStyle name="Note" xfId="93"/>
    <cellStyle name="Output" xfId="94"/>
    <cellStyle name="Percent 2" xfId="95"/>
    <cellStyle name="Percent 3" xfId="96"/>
    <cellStyle name="Percent" xfId="97"/>
    <cellStyle name="Testo avviso" xfId="98"/>
    <cellStyle name="Testo descrittivo" xfId="99"/>
    <cellStyle name="Title" xfId="100"/>
    <cellStyle name="Titolo" xfId="101"/>
    <cellStyle name="Titolo 1" xfId="102"/>
    <cellStyle name="Titolo 2" xfId="103"/>
    <cellStyle name="Titolo 3" xfId="104"/>
    <cellStyle name="Titolo 4" xfId="105"/>
    <cellStyle name="Titolo_Asl 6_Analisi al 31 dicembre 2008 (v. FINALE_A3 del 26.01.2009)" xfId="106"/>
    <cellStyle name="Total" xfId="107"/>
    <cellStyle name="Totale" xfId="108"/>
    <cellStyle name="Valore non valido" xfId="109"/>
    <cellStyle name="Valore valido" xfId="110"/>
    <cellStyle name="Currency" xfId="111"/>
    <cellStyle name="Currency [0]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2:O266"/>
  <sheetViews>
    <sheetView showGridLines="0" zoomScale="65" zoomScaleNormal="65" zoomScaleSheetLayoutView="80" zoomScalePageLayoutView="0" workbookViewId="0" topLeftCell="A1">
      <pane ySplit="6" topLeftCell="A7" activePane="bottomLeft" state="frozen"/>
      <selection pane="topLeft" activeCell="G124" sqref="G124"/>
      <selection pane="bottomLeft" activeCell="J18" sqref="J18"/>
    </sheetView>
  </sheetViews>
  <sheetFormatPr defaultColWidth="10.421875" defaultRowHeight="15" outlineLevelRow="1"/>
  <cols>
    <col min="1" max="1" width="1.28515625" style="9" customWidth="1"/>
    <col min="2" max="2" width="4.00390625" style="85" customWidth="1"/>
    <col min="3" max="3" width="4.57421875" style="85" customWidth="1"/>
    <col min="4" max="4" width="1.8515625" style="85" customWidth="1"/>
    <col min="5" max="7" width="4.00390625" style="85" customWidth="1"/>
    <col min="8" max="8" width="56.8515625" style="9" customWidth="1"/>
    <col min="9" max="9" width="22.28125" style="9" customWidth="1"/>
    <col min="10" max="10" width="17.140625" style="9" customWidth="1"/>
    <col min="11" max="12" width="23.28125" style="9" customWidth="1"/>
    <col min="13" max="13" width="22.00390625" style="9" customWidth="1"/>
    <col min="14" max="14" width="13.57421875" style="9" customWidth="1"/>
    <col min="15" max="15" width="1.421875" style="9" customWidth="1"/>
    <col min="16" max="16384" width="10.421875" style="9" customWidth="1"/>
  </cols>
  <sheetData>
    <row r="1" ht="6" customHeight="1" thickBot="1"/>
    <row r="2" spans="2:14" s="1" customFormat="1" ht="20.25" customHeight="1">
      <c r="B2" s="4"/>
      <c r="C2" s="5"/>
      <c r="D2" s="5"/>
      <c r="E2" s="5"/>
      <c r="F2" s="5"/>
      <c r="G2" s="5"/>
      <c r="H2" s="302" t="s">
        <v>0</v>
      </c>
      <c r="I2" s="302"/>
      <c r="J2" s="302"/>
      <c r="K2" s="302"/>
      <c r="L2" s="303"/>
      <c r="M2" s="286" t="s">
        <v>283</v>
      </c>
      <c r="N2" s="287"/>
    </row>
    <row r="3" spans="2:14" s="1" customFormat="1" ht="21" customHeight="1" thickBot="1">
      <c r="B3" s="2"/>
      <c r="C3" s="3"/>
      <c r="D3" s="3"/>
      <c r="E3" s="3"/>
      <c r="F3" s="3"/>
      <c r="G3" s="3"/>
      <c r="H3" s="290" t="s">
        <v>288</v>
      </c>
      <c r="I3" s="290"/>
      <c r="J3" s="290"/>
      <c r="K3" s="290"/>
      <c r="L3" s="291"/>
      <c r="M3" s="288"/>
      <c r="N3" s="289"/>
    </row>
    <row r="4" spans="2:12" s="8" customFormat="1" ht="15" customHeight="1" thickBot="1">
      <c r="B4" s="6"/>
      <c r="C4" s="6"/>
      <c r="D4" s="6"/>
      <c r="E4" s="6"/>
      <c r="F4" s="6"/>
      <c r="G4" s="6"/>
      <c r="H4" s="6"/>
      <c r="I4" s="7"/>
      <c r="J4" s="7"/>
      <c r="K4" s="7"/>
      <c r="L4" s="7"/>
    </row>
    <row r="5" spans="2:14" ht="19.5" customHeight="1">
      <c r="B5" s="296" t="s">
        <v>290</v>
      </c>
      <c r="C5" s="297"/>
      <c r="D5" s="297"/>
      <c r="E5" s="297"/>
      <c r="F5" s="297"/>
      <c r="G5" s="297"/>
      <c r="H5" s="297"/>
      <c r="I5" s="297"/>
      <c r="J5" s="298"/>
      <c r="K5" s="294" t="s">
        <v>295</v>
      </c>
      <c r="L5" s="294" t="s">
        <v>294</v>
      </c>
      <c r="M5" s="292" t="s">
        <v>296</v>
      </c>
      <c r="N5" s="293"/>
    </row>
    <row r="6" spans="2:14" ht="20.25" customHeight="1">
      <c r="B6" s="299"/>
      <c r="C6" s="300"/>
      <c r="D6" s="300"/>
      <c r="E6" s="300"/>
      <c r="F6" s="300"/>
      <c r="G6" s="300"/>
      <c r="H6" s="300"/>
      <c r="I6" s="300"/>
      <c r="J6" s="301"/>
      <c r="K6" s="295"/>
      <c r="L6" s="295"/>
      <c r="M6" s="10" t="s">
        <v>1</v>
      </c>
      <c r="N6" s="11" t="s">
        <v>2</v>
      </c>
    </row>
    <row r="7" spans="2:14" s="19" customFormat="1" ht="15.75" customHeight="1" outlineLevel="1">
      <c r="B7" s="12" t="s">
        <v>3</v>
      </c>
      <c r="C7" s="13" t="s">
        <v>4</v>
      </c>
      <c r="D7" s="13"/>
      <c r="E7" s="13"/>
      <c r="F7" s="13"/>
      <c r="G7" s="13"/>
      <c r="H7" s="13"/>
      <c r="I7" s="14"/>
      <c r="J7" s="15"/>
      <c r="K7" s="16"/>
      <c r="L7" s="16"/>
      <c r="M7" s="17"/>
      <c r="N7" s="18"/>
    </row>
    <row r="8" spans="2:14" s="19" customFormat="1" ht="27" customHeight="1" outlineLevel="1">
      <c r="B8" s="20"/>
      <c r="C8" s="21" t="s">
        <v>5</v>
      </c>
      <c r="D8" s="22" t="s">
        <v>6</v>
      </c>
      <c r="E8" s="22"/>
      <c r="F8" s="22"/>
      <c r="G8" s="22"/>
      <c r="H8" s="22"/>
      <c r="I8" s="23"/>
      <c r="J8" s="24"/>
      <c r="K8" s="248">
        <f>SUM(K9:K13)</f>
        <v>12778530</v>
      </c>
      <c r="L8" s="248">
        <f>SUM(L9:L13)</f>
        <v>13429953</v>
      </c>
      <c r="M8" s="26">
        <f aca="true" t="shared" si="0" ref="M8:M27">K8-L8</f>
        <v>-651423</v>
      </c>
      <c r="N8" s="27">
        <f aca="true" t="shared" si="1" ref="N8:N27">IF(L8=0,"-    ",M8/L8)</f>
        <v>-0.048505233041396346</v>
      </c>
    </row>
    <row r="9" spans="2:14" s="1" customFormat="1" ht="27" customHeight="1" outlineLevel="1">
      <c r="B9" s="28"/>
      <c r="C9" s="29"/>
      <c r="D9" s="30"/>
      <c r="E9" s="31" t="s">
        <v>7</v>
      </c>
      <c r="F9" s="32" t="s">
        <v>8</v>
      </c>
      <c r="G9" s="32"/>
      <c r="H9" s="32"/>
      <c r="I9" s="33"/>
      <c r="J9" s="34"/>
      <c r="K9" s="35"/>
      <c r="L9" s="35"/>
      <c r="M9" s="36">
        <f t="shared" si="0"/>
        <v>0</v>
      </c>
      <c r="N9" s="37" t="str">
        <f t="shared" si="1"/>
        <v>-    </v>
      </c>
    </row>
    <row r="10" spans="2:14" s="1" customFormat="1" ht="27" customHeight="1" outlineLevel="1">
      <c r="B10" s="28"/>
      <c r="C10" s="29"/>
      <c r="D10" s="30"/>
      <c r="E10" s="31" t="s">
        <v>9</v>
      </c>
      <c r="F10" s="32" t="s">
        <v>52</v>
      </c>
      <c r="G10" s="32"/>
      <c r="H10" s="32"/>
      <c r="I10" s="33"/>
      <c r="J10" s="34"/>
      <c r="K10" s="35"/>
      <c r="L10" s="35"/>
      <c r="M10" s="36">
        <f t="shared" si="0"/>
        <v>0</v>
      </c>
      <c r="N10" s="37" t="str">
        <f t="shared" si="1"/>
        <v>-    </v>
      </c>
    </row>
    <row r="11" spans="2:14" s="1" customFormat="1" ht="27" customHeight="1" outlineLevel="1">
      <c r="B11" s="38"/>
      <c r="C11" s="29"/>
      <c r="D11" s="30"/>
      <c r="E11" s="31" t="s">
        <v>10</v>
      </c>
      <c r="F11" s="32" t="s">
        <v>210</v>
      </c>
      <c r="G11" s="32"/>
      <c r="H11" s="32"/>
      <c r="I11" s="33"/>
      <c r="J11" s="34"/>
      <c r="K11" s="35">
        <v>1492104</v>
      </c>
      <c r="L11" s="35">
        <v>2322328</v>
      </c>
      <c r="M11" s="36">
        <f t="shared" si="0"/>
        <v>-830224</v>
      </c>
      <c r="N11" s="37">
        <f t="shared" si="1"/>
        <v>-0.3574964432242129</v>
      </c>
    </row>
    <row r="12" spans="2:14" s="1" customFormat="1" ht="27" customHeight="1" outlineLevel="1">
      <c r="B12" s="38"/>
      <c r="C12" s="29"/>
      <c r="D12" s="29"/>
      <c r="E12" s="31" t="s">
        <v>11</v>
      </c>
      <c r="F12" s="32" t="s">
        <v>178</v>
      </c>
      <c r="G12" s="32"/>
      <c r="H12" s="32"/>
      <c r="I12" s="33"/>
      <c r="J12" s="34"/>
      <c r="K12" s="35">
        <v>142942</v>
      </c>
      <c r="L12" s="35">
        <v>142942</v>
      </c>
      <c r="M12" s="36">
        <f t="shared" si="0"/>
        <v>0</v>
      </c>
      <c r="N12" s="37">
        <f t="shared" si="1"/>
        <v>0</v>
      </c>
    </row>
    <row r="13" spans="2:14" s="1" customFormat="1" ht="27" customHeight="1" outlineLevel="1">
      <c r="B13" s="38"/>
      <c r="C13" s="29"/>
      <c r="D13" s="29"/>
      <c r="E13" s="31" t="s">
        <v>12</v>
      </c>
      <c r="F13" s="32" t="s">
        <v>53</v>
      </c>
      <c r="G13" s="32"/>
      <c r="H13" s="32"/>
      <c r="I13" s="33"/>
      <c r="J13" s="34"/>
      <c r="K13" s="35">
        <v>11143484</v>
      </c>
      <c r="L13" s="35">
        <v>10964683</v>
      </c>
      <c r="M13" s="36">
        <f t="shared" si="0"/>
        <v>178801</v>
      </c>
      <c r="N13" s="37">
        <f t="shared" si="1"/>
        <v>0.0163069921857294</v>
      </c>
    </row>
    <row r="14" spans="2:14" s="19" customFormat="1" ht="27" customHeight="1" outlineLevel="1">
      <c r="B14" s="20"/>
      <c r="C14" s="21" t="s">
        <v>13</v>
      </c>
      <c r="D14" s="22" t="s">
        <v>14</v>
      </c>
      <c r="E14" s="22"/>
      <c r="F14" s="22"/>
      <c r="G14" s="22"/>
      <c r="H14" s="22"/>
      <c r="I14" s="23"/>
      <c r="J14" s="24"/>
      <c r="K14" s="248">
        <f>K15+K18+SUM(K21:K27)</f>
        <v>917356964</v>
      </c>
      <c r="L14" s="248">
        <f>L15+L18+SUM(L21:L27)</f>
        <v>943835639</v>
      </c>
      <c r="M14" s="26">
        <f t="shared" si="0"/>
        <v>-26478675</v>
      </c>
      <c r="N14" s="27">
        <f t="shared" si="1"/>
        <v>-0.028054328429528607</v>
      </c>
    </row>
    <row r="15" spans="2:14" s="1" customFormat="1" ht="27" customHeight="1" outlineLevel="1">
      <c r="B15" s="28"/>
      <c r="C15" s="29"/>
      <c r="D15" s="30"/>
      <c r="E15" s="31" t="s">
        <v>7</v>
      </c>
      <c r="F15" s="32" t="s">
        <v>15</v>
      </c>
      <c r="G15" s="32"/>
      <c r="H15" s="32"/>
      <c r="I15" s="33"/>
      <c r="J15" s="34"/>
      <c r="K15" s="249">
        <f>SUM(K16:K17)</f>
        <v>38874942</v>
      </c>
      <c r="L15" s="249">
        <f>SUM(L16:L17)</f>
        <v>35540191</v>
      </c>
      <c r="M15" s="36">
        <f t="shared" si="0"/>
        <v>3334751</v>
      </c>
      <c r="N15" s="37">
        <f t="shared" si="1"/>
        <v>0.09383041863787395</v>
      </c>
    </row>
    <row r="16" spans="2:14" s="1" customFormat="1" ht="27" customHeight="1" outlineLevel="1">
      <c r="B16" s="28"/>
      <c r="C16" s="29"/>
      <c r="D16" s="30"/>
      <c r="E16" s="31"/>
      <c r="F16" s="39" t="s">
        <v>17</v>
      </c>
      <c r="G16" s="39" t="s">
        <v>199</v>
      </c>
      <c r="H16" s="32"/>
      <c r="I16" s="40"/>
      <c r="J16" s="41"/>
      <c r="K16" s="42">
        <v>2736807</v>
      </c>
      <c r="L16" s="42">
        <v>2036806</v>
      </c>
      <c r="M16" s="43">
        <f t="shared" si="0"/>
        <v>700001</v>
      </c>
      <c r="N16" s="44">
        <f t="shared" si="1"/>
        <v>0.3436758336336401</v>
      </c>
    </row>
    <row r="17" spans="2:14" s="1" customFormat="1" ht="27" customHeight="1" outlineLevel="1">
      <c r="B17" s="28"/>
      <c r="C17" s="29"/>
      <c r="D17" s="30"/>
      <c r="E17" s="31"/>
      <c r="F17" s="39" t="s">
        <v>18</v>
      </c>
      <c r="G17" s="39" t="s">
        <v>200</v>
      </c>
      <c r="H17" s="32"/>
      <c r="I17" s="40"/>
      <c r="J17" s="41"/>
      <c r="K17" s="42">
        <v>36138135</v>
      </c>
      <c r="L17" s="42">
        <v>33503385</v>
      </c>
      <c r="M17" s="43">
        <f t="shared" si="0"/>
        <v>2634750</v>
      </c>
      <c r="N17" s="44">
        <f t="shared" si="1"/>
        <v>0.07864130743803947</v>
      </c>
    </row>
    <row r="18" spans="2:14" s="1" customFormat="1" ht="27" customHeight="1" outlineLevel="1">
      <c r="B18" s="28"/>
      <c r="C18" s="29"/>
      <c r="D18" s="30"/>
      <c r="E18" s="31" t="s">
        <v>9</v>
      </c>
      <c r="F18" s="32" t="s">
        <v>16</v>
      </c>
      <c r="G18" s="32"/>
      <c r="H18" s="32"/>
      <c r="I18" s="33"/>
      <c r="J18" s="34"/>
      <c r="K18" s="249">
        <f>SUM(K19:K20)</f>
        <v>814602786</v>
      </c>
      <c r="L18" s="249">
        <f>SUM(L19:L20)</f>
        <v>847242587</v>
      </c>
      <c r="M18" s="36">
        <f t="shared" si="0"/>
        <v>-32639801</v>
      </c>
      <c r="N18" s="37">
        <f t="shared" si="1"/>
        <v>-0.03852474073048455</v>
      </c>
    </row>
    <row r="19" spans="2:14" s="49" customFormat="1" ht="27" customHeight="1" outlineLevel="1">
      <c r="B19" s="45"/>
      <c r="C19" s="46"/>
      <c r="D19" s="47"/>
      <c r="E19" s="48"/>
      <c r="F19" s="39" t="s">
        <v>17</v>
      </c>
      <c r="G19" s="39" t="s">
        <v>66</v>
      </c>
      <c r="H19" s="39"/>
      <c r="I19" s="40"/>
      <c r="J19" s="41"/>
      <c r="K19" s="42">
        <v>19660991</v>
      </c>
      <c r="L19" s="42">
        <v>20661893</v>
      </c>
      <c r="M19" s="43">
        <f t="shared" si="0"/>
        <v>-1000902</v>
      </c>
      <c r="N19" s="44">
        <f t="shared" si="1"/>
        <v>-0.0484419312402789</v>
      </c>
    </row>
    <row r="20" spans="2:14" s="49" customFormat="1" ht="27" customHeight="1" outlineLevel="1">
      <c r="B20" s="45"/>
      <c r="C20" s="46"/>
      <c r="D20" s="47"/>
      <c r="E20" s="48"/>
      <c r="F20" s="39" t="s">
        <v>18</v>
      </c>
      <c r="G20" s="39" t="s">
        <v>67</v>
      </c>
      <c r="H20" s="39"/>
      <c r="I20" s="40"/>
      <c r="J20" s="41"/>
      <c r="K20" s="42">
        <v>794941795</v>
      </c>
      <c r="L20" s="42">
        <v>826580694</v>
      </c>
      <c r="M20" s="43">
        <f t="shared" si="0"/>
        <v>-31638899</v>
      </c>
      <c r="N20" s="44">
        <f t="shared" si="1"/>
        <v>-0.03827684245429521</v>
      </c>
    </row>
    <row r="21" spans="2:14" s="1" customFormat="1" ht="27" customHeight="1" outlineLevel="1">
      <c r="B21" s="38"/>
      <c r="C21" s="29"/>
      <c r="D21" s="30"/>
      <c r="E21" s="31" t="s">
        <v>10</v>
      </c>
      <c r="F21" s="32" t="s">
        <v>19</v>
      </c>
      <c r="G21" s="32"/>
      <c r="H21" s="32"/>
      <c r="I21" s="33"/>
      <c r="J21" s="34"/>
      <c r="K21" s="35">
        <v>17770123</v>
      </c>
      <c r="L21" s="35">
        <v>19088713</v>
      </c>
      <c r="M21" s="36">
        <f t="shared" si="0"/>
        <v>-1318590</v>
      </c>
      <c r="N21" s="37">
        <f t="shared" si="1"/>
        <v>-0.06907694615137228</v>
      </c>
    </row>
    <row r="22" spans="2:14" s="1" customFormat="1" ht="27" customHeight="1" outlineLevel="1">
      <c r="B22" s="38"/>
      <c r="C22" s="29"/>
      <c r="D22" s="30"/>
      <c r="E22" s="31" t="s">
        <v>11</v>
      </c>
      <c r="F22" s="32" t="s">
        <v>20</v>
      </c>
      <c r="G22" s="32"/>
      <c r="H22" s="32"/>
      <c r="I22" s="33"/>
      <c r="J22" s="34"/>
      <c r="K22" s="35">
        <v>15239306</v>
      </c>
      <c r="L22" s="35">
        <v>12124132</v>
      </c>
      <c r="M22" s="36">
        <f t="shared" si="0"/>
        <v>3115174</v>
      </c>
      <c r="N22" s="37">
        <f t="shared" si="1"/>
        <v>0.2569399607328591</v>
      </c>
    </row>
    <row r="23" spans="2:14" s="1" customFormat="1" ht="27" customHeight="1" outlineLevel="1">
      <c r="B23" s="38"/>
      <c r="C23" s="29"/>
      <c r="D23" s="30"/>
      <c r="E23" s="31" t="s">
        <v>12</v>
      </c>
      <c r="F23" s="32" t="s">
        <v>21</v>
      </c>
      <c r="G23" s="32"/>
      <c r="H23" s="32"/>
      <c r="I23" s="33"/>
      <c r="J23" s="34"/>
      <c r="K23" s="35">
        <v>3517620</v>
      </c>
      <c r="L23" s="35">
        <v>4441251</v>
      </c>
      <c r="M23" s="36">
        <f t="shared" si="0"/>
        <v>-923631</v>
      </c>
      <c r="N23" s="37">
        <f t="shared" si="1"/>
        <v>-0.20796640406047756</v>
      </c>
    </row>
    <row r="24" spans="2:14" s="1" customFormat="1" ht="27" customHeight="1" outlineLevel="1">
      <c r="B24" s="38"/>
      <c r="C24" s="29"/>
      <c r="D24" s="30"/>
      <c r="E24" s="31" t="s">
        <v>22</v>
      </c>
      <c r="F24" s="32" t="s">
        <v>23</v>
      </c>
      <c r="G24" s="32"/>
      <c r="H24" s="32"/>
      <c r="I24" s="33"/>
      <c r="J24" s="34"/>
      <c r="K24" s="35">
        <v>150971</v>
      </c>
      <c r="L24" s="35">
        <v>202542</v>
      </c>
      <c r="M24" s="36">
        <f t="shared" si="0"/>
        <v>-51571</v>
      </c>
      <c r="N24" s="37">
        <f t="shared" si="1"/>
        <v>-0.2546187951140998</v>
      </c>
    </row>
    <row r="25" spans="2:14" s="1" customFormat="1" ht="27" customHeight="1" outlineLevel="1">
      <c r="B25" s="38"/>
      <c r="C25" s="29"/>
      <c r="D25" s="30"/>
      <c r="E25" s="31" t="s">
        <v>24</v>
      </c>
      <c r="F25" s="32" t="s">
        <v>54</v>
      </c>
      <c r="G25" s="32"/>
      <c r="H25" s="32"/>
      <c r="I25" s="33"/>
      <c r="J25" s="34"/>
      <c r="K25" s="35"/>
      <c r="L25" s="35"/>
      <c r="M25" s="36">
        <f t="shared" si="0"/>
        <v>0</v>
      </c>
      <c r="N25" s="37" t="str">
        <f t="shared" si="1"/>
        <v>-    </v>
      </c>
    </row>
    <row r="26" spans="2:14" s="1" customFormat="1" ht="27" customHeight="1" outlineLevel="1">
      <c r="B26" s="38"/>
      <c r="C26" s="29"/>
      <c r="D26" s="29"/>
      <c r="E26" s="31" t="s">
        <v>25</v>
      </c>
      <c r="F26" s="32" t="s">
        <v>201</v>
      </c>
      <c r="G26" s="32"/>
      <c r="H26" s="32"/>
      <c r="I26" s="33"/>
      <c r="J26" s="34"/>
      <c r="K26" s="35">
        <v>215650</v>
      </c>
      <c r="L26" s="35">
        <v>334249</v>
      </c>
      <c r="M26" s="36">
        <f t="shared" si="0"/>
        <v>-118599</v>
      </c>
      <c r="N26" s="37">
        <f t="shared" si="1"/>
        <v>-0.3548223031332928</v>
      </c>
    </row>
    <row r="27" spans="2:14" s="1" customFormat="1" ht="27" customHeight="1" outlineLevel="1">
      <c r="B27" s="38"/>
      <c r="C27" s="29"/>
      <c r="D27" s="29"/>
      <c r="E27" s="31" t="s">
        <v>49</v>
      </c>
      <c r="F27" s="1" t="s">
        <v>252</v>
      </c>
      <c r="I27" s="50"/>
      <c r="J27" s="51"/>
      <c r="K27" s="35">
        <v>26985566</v>
      </c>
      <c r="L27" s="35">
        <v>24861974</v>
      </c>
      <c r="M27" s="36">
        <f t="shared" si="0"/>
        <v>2123592</v>
      </c>
      <c r="N27" s="37">
        <f t="shared" si="1"/>
        <v>0.08541526107299445</v>
      </c>
    </row>
    <row r="28" spans="2:14" s="1" customFormat="1" ht="15" outlineLevel="1">
      <c r="B28" s="38"/>
      <c r="C28" s="29"/>
      <c r="D28" s="29"/>
      <c r="E28" s="31"/>
      <c r="I28" s="86" t="s">
        <v>281</v>
      </c>
      <c r="J28" s="86" t="s">
        <v>282</v>
      </c>
      <c r="K28" s="35"/>
      <c r="L28" s="35"/>
      <c r="M28" s="36"/>
      <c r="N28" s="37"/>
    </row>
    <row r="29" spans="2:14" s="19" customFormat="1" ht="48" customHeight="1" outlineLevel="1">
      <c r="B29" s="20"/>
      <c r="C29" s="21" t="s">
        <v>26</v>
      </c>
      <c r="D29" s="278" t="s">
        <v>284</v>
      </c>
      <c r="E29" s="278"/>
      <c r="F29" s="278"/>
      <c r="G29" s="278"/>
      <c r="H29" s="278"/>
      <c r="I29" s="25"/>
      <c r="J29" s="25"/>
      <c r="K29" s="248">
        <f>K30+K35</f>
        <v>724344</v>
      </c>
      <c r="L29" s="248">
        <f>L30+L35</f>
        <v>1236599</v>
      </c>
      <c r="M29" s="26">
        <f aca="true" t="shared" si="2" ref="M29:M38">K29-L29</f>
        <v>-512255</v>
      </c>
      <c r="N29" s="27">
        <f aca="true" t="shared" si="3" ref="N29:N38">IF(L29=0,"-    ",M29/L29)</f>
        <v>-0.41424503820559455</v>
      </c>
    </row>
    <row r="30" spans="2:14" s="1" customFormat="1" ht="27" customHeight="1" outlineLevel="1">
      <c r="B30" s="38"/>
      <c r="C30" s="29"/>
      <c r="D30" s="29"/>
      <c r="E30" s="31" t="s">
        <v>7</v>
      </c>
      <c r="F30" s="1" t="s">
        <v>55</v>
      </c>
      <c r="I30" s="274">
        <f>SUM(I31:I34)</f>
        <v>0</v>
      </c>
      <c r="J30" s="35">
        <f>SUM(J31:J34)</f>
        <v>0</v>
      </c>
      <c r="K30" s="249">
        <f>SUM(K31:K34)</f>
        <v>0</v>
      </c>
      <c r="L30" s="249">
        <f>SUM(L31:L34)</f>
        <v>512255</v>
      </c>
      <c r="M30" s="36">
        <f t="shared" si="2"/>
        <v>-512255</v>
      </c>
      <c r="N30" s="37">
        <f t="shared" si="3"/>
        <v>-1</v>
      </c>
    </row>
    <row r="31" spans="2:14" s="1" customFormat="1" ht="27" customHeight="1" outlineLevel="1">
      <c r="B31" s="28"/>
      <c r="C31" s="29"/>
      <c r="D31" s="30"/>
      <c r="E31" s="31"/>
      <c r="F31" s="39" t="s">
        <v>17</v>
      </c>
      <c r="G31" s="39" t="s">
        <v>59</v>
      </c>
      <c r="H31" s="32"/>
      <c r="I31" s="42"/>
      <c r="J31" s="41"/>
      <c r="K31" s="42">
        <f>I31+J31</f>
        <v>0</v>
      </c>
      <c r="L31" s="42">
        <v>0</v>
      </c>
      <c r="M31" s="43">
        <f t="shared" si="2"/>
        <v>0</v>
      </c>
      <c r="N31" s="44" t="str">
        <f t="shared" si="3"/>
        <v>-    </v>
      </c>
    </row>
    <row r="32" spans="2:14" s="1" customFormat="1" ht="27" customHeight="1" outlineLevel="1">
      <c r="B32" s="28"/>
      <c r="C32" s="29"/>
      <c r="D32" s="30"/>
      <c r="E32" s="31"/>
      <c r="F32" s="39" t="s">
        <v>18</v>
      </c>
      <c r="G32" s="39" t="s">
        <v>61</v>
      </c>
      <c r="H32" s="32"/>
      <c r="I32" s="42"/>
      <c r="J32" s="41"/>
      <c r="K32" s="42">
        <f>I32+J32</f>
        <v>0</v>
      </c>
      <c r="L32" s="42">
        <v>0</v>
      </c>
      <c r="M32" s="43">
        <f t="shared" si="2"/>
        <v>0</v>
      </c>
      <c r="N32" s="44" t="str">
        <f t="shared" si="3"/>
        <v>-    </v>
      </c>
    </row>
    <row r="33" spans="2:14" s="1" customFormat="1" ht="27" customHeight="1" outlineLevel="1">
      <c r="B33" s="28"/>
      <c r="C33" s="29"/>
      <c r="D33" s="30"/>
      <c r="E33" s="31"/>
      <c r="F33" s="39" t="s">
        <v>58</v>
      </c>
      <c r="G33" s="39" t="s">
        <v>216</v>
      </c>
      <c r="H33" s="52"/>
      <c r="I33" s="41"/>
      <c r="J33" s="41"/>
      <c r="K33" s="42">
        <f>I33+J33</f>
        <v>0</v>
      </c>
      <c r="L33" s="42">
        <v>0</v>
      </c>
      <c r="M33" s="43">
        <f t="shared" si="2"/>
        <v>0</v>
      </c>
      <c r="N33" s="44" t="str">
        <f t="shared" si="3"/>
        <v>-    </v>
      </c>
    </row>
    <row r="34" spans="2:14" s="1" customFormat="1" ht="27" customHeight="1" outlineLevel="1">
      <c r="B34" s="28"/>
      <c r="C34" s="29"/>
      <c r="D34" s="30"/>
      <c r="E34" s="39"/>
      <c r="F34" s="39" t="s">
        <v>104</v>
      </c>
      <c r="G34" s="39" t="s">
        <v>60</v>
      </c>
      <c r="H34" s="52"/>
      <c r="I34" s="255">
        <v>0</v>
      </c>
      <c r="J34" s="256">
        <v>0</v>
      </c>
      <c r="K34" s="42">
        <f>I34+J34</f>
        <v>0</v>
      </c>
      <c r="L34" s="42">
        <v>512255</v>
      </c>
      <c r="M34" s="43">
        <f t="shared" si="2"/>
        <v>-512255</v>
      </c>
      <c r="N34" s="44">
        <f t="shared" si="3"/>
        <v>-1</v>
      </c>
    </row>
    <row r="35" spans="2:14" s="1" customFormat="1" ht="27" customHeight="1" outlineLevel="1">
      <c r="B35" s="28"/>
      <c r="C35" s="29"/>
      <c r="D35" s="30"/>
      <c r="E35" s="31" t="s">
        <v>9</v>
      </c>
      <c r="F35" s="1" t="s">
        <v>217</v>
      </c>
      <c r="G35" s="39"/>
      <c r="H35" s="284"/>
      <c r="I35" s="284"/>
      <c r="J35" s="285"/>
      <c r="K35" s="250">
        <f>SUM(K36:K37)</f>
        <v>724344</v>
      </c>
      <c r="L35" s="250">
        <f>SUM(L36:L37)</f>
        <v>724344</v>
      </c>
      <c r="M35" s="43">
        <f t="shared" si="2"/>
        <v>0</v>
      </c>
      <c r="N35" s="44">
        <f t="shared" si="3"/>
        <v>0</v>
      </c>
    </row>
    <row r="36" spans="2:14" s="1" customFormat="1" ht="27" customHeight="1" outlineLevel="1">
      <c r="B36" s="28"/>
      <c r="C36" s="29"/>
      <c r="D36" s="30"/>
      <c r="E36" s="31"/>
      <c r="F36" s="39" t="s">
        <v>17</v>
      </c>
      <c r="G36" s="39" t="s">
        <v>56</v>
      </c>
      <c r="H36" s="32"/>
      <c r="I36" s="32"/>
      <c r="J36" s="52"/>
      <c r="K36" s="42">
        <v>724344</v>
      </c>
      <c r="L36" s="42">
        <v>724344</v>
      </c>
      <c r="M36" s="43">
        <f t="shared" si="2"/>
        <v>0</v>
      </c>
      <c r="N36" s="44">
        <f t="shared" si="3"/>
        <v>0</v>
      </c>
    </row>
    <row r="37" spans="2:14" s="1" customFormat="1" ht="27" customHeight="1" outlineLevel="1">
      <c r="B37" s="28"/>
      <c r="C37" s="29"/>
      <c r="D37" s="30"/>
      <c r="E37" s="31"/>
      <c r="F37" s="39" t="s">
        <v>18</v>
      </c>
      <c r="G37" s="39" t="s">
        <v>57</v>
      </c>
      <c r="H37" s="53"/>
      <c r="I37" s="53"/>
      <c r="J37" s="54"/>
      <c r="K37" s="42"/>
      <c r="L37" s="42"/>
      <c r="M37" s="43">
        <f t="shared" si="2"/>
        <v>0</v>
      </c>
      <c r="N37" s="44" t="str">
        <f t="shared" si="3"/>
        <v>-    </v>
      </c>
    </row>
    <row r="38" spans="2:14" s="19" customFormat="1" ht="27" customHeight="1" outlineLevel="1">
      <c r="B38" s="87"/>
      <c r="C38" s="88" t="s">
        <v>154</v>
      </c>
      <c r="D38" s="89"/>
      <c r="E38" s="89"/>
      <c r="F38" s="89"/>
      <c r="G38" s="89"/>
      <c r="H38" s="89"/>
      <c r="I38" s="90"/>
      <c r="J38" s="91"/>
      <c r="K38" s="92">
        <f>K8+K14+K29</f>
        <v>930859838</v>
      </c>
      <c r="L38" s="92">
        <f>L8+L14+L29</f>
        <v>958502191</v>
      </c>
      <c r="M38" s="93">
        <f t="shared" si="2"/>
        <v>-27642353</v>
      </c>
      <c r="N38" s="94">
        <f t="shared" si="3"/>
        <v>-0.028839113003133448</v>
      </c>
    </row>
    <row r="39" spans="2:14" s="1" customFormat="1" ht="9" customHeight="1" outlineLevel="1">
      <c r="B39" s="38"/>
      <c r="C39" s="55"/>
      <c r="D39" s="32"/>
      <c r="E39" s="32"/>
      <c r="F39" s="32"/>
      <c r="G39" s="32"/>
      <c r="H39" s="32"/>
      <c r="I39" s="33"/>
      <c r="J39" s="34"/>
      <c r="K39" s="35"/>
      <c r="L39" s="35"/>
      <c r="M39" s="36"/>
      <c r="N39" s="37"/>
    </row>
    <row r="40" spans="2:14" s="19" customFormat="1" ht="27" customHeight="1" outlineLevel="1">
      <c r="B40" s="20" t="s">
        <v>27</v>
      </c>
      <c r="C40" s="56" t="s">
        <v>28</v>
      </c>
      <c r="D40" s="57"/>
      <c r="E40" s="57"/>
      <c r="F40" s="57"/>
      <c r="G40" s="57"/>
      <c r="H40" s="57"/>
      <c r="I40" s="23"/>
      <c r="J40" s="24"/>
      <c r="K40" s="25"/>
      <c r="L40" s="25"/>
      <c r="M40" s="26"/>
      <c r="N40" s="27"/>
    </row>
    <row r="41" spans="2:14" s="19" customFormat="1" ht="27" customHeight="1" outlineLevel="1">
      <c r="B41" s="20"/>
      <c r="C41" s="21" t="s">
        <v>5</v>
      </c>
      <c r="D41" s="22" t="s">
        <v>29</v>
      </c>
      <c r="E41" s="22"/>
      <c r="F41" s="22"/>
      <c r="G41" s="22"/>
      <c r="H41" s="22"/>
      <c r="I41" s="23"/>
      <c r="J41" s="24"/>
      <c r="K41" s="248">
        <f>SUM(K42:K45)</f>
        <v>44290265</v>
      </c>
      <c r="L41" s="248">
        <f>SUM(L42:L45)</f>
        <v>41447939</v>
      </c>
      <c r="M41" s="26">
        <f>K41-L41</f>
        <v>2842326</v>
      </c>
      <c r="N41" s="27">
        <f>IF(L41=0,"-    ",M41/L41)</f>
        <v>0.06857581024716332</v>
      </c>
    </row>
    <row r="42" spans="2:14" s="1" customFormat="1" ht="27" customHeight="1" outlineLevel="1">
      <c r="B42" s="28"/>
      <c r="C42" s="29"/>
      <c r="D42" s="30"/>
      <c r="E42" s="31" t="s">
        <v>7</v>
      </c>
      <c r="F42" s="32" t="s">
        <v>202</v>
      </c>
      <c r="G42" s="32"/>
      <c r="H42" s="32"/>
      <c r="I42" s="33"/>
      <c r="J42" s="34"/>
      <c r="K42" s="35">
        <v>43892799</v>
      </c>
      <c r="L42" s="35">
        <v>40861877</v>
      </c>
      <c r="M42" s="36">
        <f>K42-L42</f>
        <v>3030922</v>
      </c>
      <c r="N42" s="37">
        <f>IF(L42=0,"-    ",M42/L42)</f>
        <v>0.07417481091238173</v>
      </c>
    </row>
    <row r="43" spans="2:14" s="1" customFormat="1" ht="27" customHeight="1" outlineLevel="1">
      <c r="B43" s="28"/>
      <c r="C43" s="29"/>
      <c r="D43" s="30"/>
      <c r="E43" s="31" t="s">
        <v>9</v>
      </c>
      <c r="F43" s="32" t="s">
        <v>203</v>
      </c>
      <c r="G43" s="32"/>
      <c r="H43" s="32"/>
      <c r="I43" s="33"/>
      <c r="J43" s="34"/>
      <c r="K43" s="35">
        <v>397466</v>
      </c>
      <c r="L43" s="35">
        <v>586062</v>
      </c>
      <c r="M43" s="36">
        <f>K43-L43</f>
        <v>-188596</v>
      </c>
      <c r="N43" s="37">
        <f>IF(L43=0,"-    ",M43/L43)</f>
        <v>-0.3218021301500524</v>
      </c>
    </row>
    <row r="44" spans="2:14" s="1" customFormat="1" ht="27" customHeight="1" outlineLevel="1">
      <c r="B44" s="28"/>
      <c r="C44" s="29"/>
      <c r="D44" s="30"/>
      <c r="E44" s="31" t="s">
        <v>10</v>
      </c>
      <c r="F44" s="32" t="s">
        <v>204</v>
      </c>
      <c r="G44" s="31"/>
      <c r="H44" s="32"/>
      <c r="I44" s="33"/>
      <c r="J44" s="34"/>
      <c r="K44" s="35"/>
      <c r="L44" s="35"/>
      <c r="M44" s="36">
        <f>K44-L44</f>
        <v>0</v>
      </c>
      <c r="N44" s="37" t="str">
        <f>IF(L44=0,"-    ",M44/L44)</f>
        <v>-    </v>
      </c>
    </row>
    <row r="45" spans="2:14" s="1" customFormat="1" ht="27" customHeight="1" outlineLevel="1">
      <c r="B45" s="38"/>
      <c r="C45" s="55"/>
      <c r="D45" s="32"/>
      <c r="E45" s="31" t="s">
        <v>11</v>
      </c>
      <c r="F45" s="32" t="s">
        <v>205</v>
      </c>
      <c r="G45" s="31"/>
      <c r="H45" s="32"/>
      <c r="I45" s="33"/>
      <c r="J45" s="34"/>
      <c r="K45" s="35"/>
      <c r="L45" s="35"/>
      <c r="M45" s="36">
        <f>K45-L45</f>
        <v>0</v>
      </c>
      <c r="N45" s="37" t="str">
        <f>IF(L45=0,"-    ",M45/L45)</f>
        <v>-    </v>
      </c>
    </row>
    <row r="46" spans="2:14" s="1" customFormat="1" ht="15" outlineLevel="1">
      <c r="B46" s="38"/>
      <c r="C46" s="55"/>
      <c r="D46" s="32"/>
      <c r="E46" s="31"/>
      <c r="F46" s="32"/>
      <c r="G46" s="31"/>
      <c r="H46" s="32"/>
      <c r="I46" s="86" t="s">
        <v>281</v>
      </c>
      <c r="J46" s="86" t="s">
        <v>282</v>
      </c>
      <c r="K46" s="35"/>
      <c r="L46" s="35"/>
      <c r="M46" s="36"/>
      <c r="N46" s="37"/>
    </row>
    <row r="47" spans="2:14" s="19" customFormat="1" ht="39.75" customHeight="1" outlineLevel="1">
      <c r="B47" s="20"/>
      <c r="C47" s="21" t="s">
        <v>13</v>
      </c>
      <c r="D47" s="278" t="s">
        <v>285</v>
      </c>
      <c r="E47" s="278"/>
      <c r="F47" s="278"/>
      <c r="G47" s="278"/>
      <c r="H47" s="279"/>
      <c r="I47" s="25"/>
      <c r="J47" s="25"/>
      <c r="K47" s="248">
        <f>K48+K59+K72+K73+K76+K77+K78</f>
        <v>978685496</v>
      </c>
      <c r="L47" s="248">
        <f>L48+L59+L72+L73+L76+L77+L78</f>
        <v>971656081</v>
      </c>
      <c r="M47" s="26">
        <f>K47-L47</f>
        <v>7029415</v>
      </c>
      <c r="N47" s="27">
        <f>IF(L47=0,"-    ",M47/L47)</f>
        <v>0.007234468180104973</v>
      </c>
    </row>
    <row r="48" spans="2:14" s="1" customFormat="1" ht="27" customHeight="1" outlineLevel="1">
      <c r="B48" s="28"/>
      <c r="C48" s="29"/>
      <c r="D48" s="30"/>
      <c r="E48" s="31" t="s">
        <v>7</v>
      </c>
      <c r="F48" s="32" t="s">
        <v>73</v>
      </c>
      <c r="G48" s="32"/>
      <c r="H48" s="52"/>
      <c r="I48" s="35">
        <f>I49+I52+I53+I58</f>
        <v>2051545</v>
      </c>
      <c r="J48" s="35">
        <f>J49+J52+J53+J58</f>
        <v>0</v>
      </c>
      <c r="K48" s="249">
        <f>K49+K52+K53+K58</f>
        <v>2051545</v>
      </c>
      <c r="L48" s="249">
        <f>L49+L52+L53+L58</f>
        <v>2075191</v>
      </c>
      <c r="M48" s="36">
        <f>K48-L48</f>
        <v>-23646</v>
      </c>
      <c r="N48" s="37">
        <f>IF(L48=0,"-    ",M48/L48)</f>
        <v>-0.011394613796995072</v>
      </c>
    </row>
    <row r="49" spans="2:14" s="1" customFormat="1" ht="23.25" customHeight="1" outlineLevel="1">
      <c r="B49" s="28"/>
      <c r="C49" s="29"/>
      <c r="D49" s="30"/>
      <c r="E49" s="31"/>
      <c r="F49" s="39" t="s">
        <v>17</v>
      </c>
      <c r="G49" s="39" t="s">
        <v>74</v>
      </c>
      <c r="H49" s="52"/>
      <c r="I49" s="42">
        <f>SUM(I50:I51)</f>
        <v>0</v>
      </c>
      <c r="J49" s="42">
        <f>SUM(J50:J51)</f>
        <v>0</v>
      </c>
      <c r="K49" s="250">
        <f>SUM(K50:K51)</f>
        <v>0</v>
      </c>
      <c r="L49" s="250">
        <f>SUM(L50:L51)</f>
        <v>0</v>
      </c>
      <c r="M49" s="43">
        <f>K49-L49</f>
        <v>0</v>
      </c>
      <c r="N49" s="44" t="str">
        <f>IF(L49=0,"-    ",M49/L49)</f>
        <v>-    </v>
      </c>
    </row>
    <row r="50" spans="2:14" s="1" customFormat="1" ht="27" customHeight="1" outlineLevel="1">
      <c r="B50" s="28"/>
      <c r="C50" s="29"/>
      <c r="D50" s="30"/>
      <c r="E50" s="31"/>
      <c r="F50" s="32"/>
      <c r="G50" s="32" t="s">
        <v>7</v>
      </c>
      <c r="H50" s="52" t="s">
        <v>293</v>
      </c>
      <c r="I50" s="35"/>
      <c r="J50" s="35"/>
      <c r="K50" s="35">
        <f>+I50+J50</f>
        <v>0</v>
      </c>
      <c r="L50" s="35">
        <v>0</v>
      </c>
      <c r="M50" s="36">
        <f>K50-L50</f>
        <v>0</v>
      </c>
      <c r="N50" s="37" t="str">
        <f>IF(L50=0,"-    ",M50/L50)</f>
        <v>-    </v>
      </c>
    </row>
    <row r="51" spans="2:14" s="1" customFormat="1" ht="27" customHeight="1">
      <c r="B51" s="28"/>
      <c r="C51" s="29"/>
      <c r="D51" s="30"/>
      <c r="E51" s="31"/>
      <c r="F51" s="32"/>
      <c r="G51" s="32" t="s">
        <v>9</v>
      </c>
      <c r="H51" s="52" t="s">
        <v>75</v>
      </c>
      <c r="I51" s="274">
        <v>0</v>
      </c>
      <c r="J51" s="35">
        <v>0</v>
      </c>
      <c r="K51" s="35">
        <f>+I51+J51</f>
        <v>0</v>
      </c>
      <c r="L51" s="35">
        <v>0</v>
      </c>
      <c r="M51" s="36">
        <f>K51-L51</f>
        <v>0</v>
      </c>
      <c r="N51" s="37" t="str">
        <f>IF(L51=0,"-    ",M51/L51)</f>
        <v>-    </v>
      </c>
    </row>
    <row r="52" spans="2:14" s="1" customFormat="1" ht="27" customHeight="1">
      <c r="B52" s="28"/>
      <c r="C52" s="29"/>
      <c r="D52" s="30"/>
      <c r="E52" s="31"/>
      <c r="F52" s="39" t="s">
        <v>18</v>
      </c>
      <c r="G52" s="39" t="s">
        <v>76</v>
      </c>
      <c r="H52" s="52"/>
      <c r="I52" s="42"/>
      <c r="J52" s="42"/>
      <c r="K52" s="42">
        <f>+I52+J52</f>
        <v>0</v>
      </c>
      <c r="L52" s="42">
        <v>0</v>
      </c>
      <c r="M52" s="36">
        <f aca="true" t="shared" si="4" ref="M52:M58">K52-L52</f>
        <v>0</v>
      </c>
      <c r="N52" s="37" t="str">
        <f aca="true" t="shared" si="5" ref="N52:N58">IF(L52=0,"-    ",M52/L52)</f>
        <v>-    </v>
      </c>
    </row>
    <row r="53" spans="2:14" s="1" customFormat="1" ht="27" customHeight="1">
      <c r="B53" s="28"/>
      <c r="C53" s="29"/>
      <c r="D53" s="30"/>
      <c r="E53" s="31"/>
      <c r="F53" s="39" t="s">
        <v>58</v>
      </c>
      <c r="G53" s="39" t="s">
        <v>218</v>
      </c>
      <c r="H53" s="52"/>
      <c r="I53" s="42">
        <f>SUM(I54:I57)</f>
        <v>0</v>
      </c>
      <c r="J53" s="42">
        <f>SUM(J54:J57)</f>
        <v>0</v>
      </c>
      <c r="K53" s="250">
        <f>SUM(K54:K57)</f>
        <v>0</v>
      </c>
      <c r="L53" s="250">
        <f>SUM(L54:L57)</f>
        <v>0</v>
      </c>
      <c r="M53" s="36">
        <f t="shared" si="4"/>
        <v>0</v>
      </c>
      <c r="N53" s="37" t="str">
        <f t="shared" si="5"/>
        <v>-    </v>
      </c>
    </row>
    <row r="54" spans="2:14" s="1" customFormat="1" ht="27" customHeight="1">
      <c r="B54" s="28"/>
      <c r="C54" s="29"/>
      <c r="D54" s="30"/>
      <c r="E54" s="31"/>
      <c r="F54" s="32"/>
      <c r="G54" s="32" t="s">
        <v>7</v>
      </c>
      <c r="H54" s="52" t="s">
        <v>206</v>
      </c>
      <c r="I54" s="35"/>
      <c r="J54" s="35"/>
      <c r="K54" s="35">
        <f>+I54+J54</f>
        <v>0</v>
      </c>
      <c r="L54" s="35">
        <v>0</v>
      </c>
      <c r="M54" s="36">
        <f t="shared" si="4"/>
        <v>0</v>
      </c>
      <c r="N54" s="37" t="str">
        <f t="shared" si="5"/>
        <v>-    </v>
      </c>
    </row>
    <row r="55" spans="2:14" s="1" customFormat="1" ht="27" customHeight="1">
      <c r="B55" s="28"/>
      <c r="C55" s="29"/>
      <c r="D55" s="30"/>
      <c r="E55" s="31"/>
      <c r="F55" s="32"/>
      <c r="G55" s="32" t="s">
        <v>9</v>
      </c>
      <c r="H55" s="52" t="s">
        <v>207</v>
      </c>
      <c r="I55" s="35"/>
      <c r="J55" s="35"/>
      <c r="K55" s="35">
        <f>+I55+J55</f>
        <v>0</v>
      </c>
      <c r="L55" s="35">
        <v>0</v>
      </c>
      <c r="M55" s="36">
        <f t="shared" si="4"/>
        <v>0</v>
      </c>
      <c r="N55" s="37" t="str">
        <f t="shared" si="5"/>
        <v>-    </v>
      </c>
    </row>
    <row r="56" spans="2:14" s="1" customFormat="1" ht="27" customHeight="1">
      <c r="B56" s="28"/>
      <c r="C56" s="29"/>
      <c r="D56" s="30"/>
      <c r="E56" s="31"/>
      <c r="F56" s="32"/>
      <c r="G56" s="32" t="s">
        <v>10</v>
      </c>
      <c r="H56" s="32" t="s">
        <v>253</v>
      </c>
      <c r="I56" s="35"/>
      <c r="J56" s="35"/>
      <c r="K56" s="35">
        <f>+I56+J56</f>
        <v>0</v>
      </c>
      <c r="L56" s="35">
        <v>0</v>
      </c>
      <c r="M56" s="36">
        <f t="shared" si="4"/>
        <v>0</v>
      </c>
      <c r="N56" s="37" t="str">
        <f t="shared" si="5"/>
        <v>-    </v>
      </c>
    </row>
    <row r="57" spans="2:14" s="1" customFormat="1" ht="27" customHeight="1">
      <c r="B57" s="28"/>
      <c r="C57" s="29"/>
      <c r="D57" s="30"/>
      <c r="E57" s="31"/>
      <c r="F57" s="32"/>
      <c r="G57" s="32" t="s">
        <v>11</v>
      </c>
      <c r="H57" s="32" t="s">
        <v>198</v>
      </c>
      <c r="I57" s="35"/>
      <c r="J57" s="35"/>
      <c r="K57" s="35">
        <f>+I57+J57</f>
        <v>0</v>
      </c>
      <c r="L57" s="35">
        <v>0</v>
      </c>
      <c r="M57" s="36">
        <f t="shared" si="4"/>
        <v>0</v>
      </c>
      <c r="N57" s="37" t="str">
        <f t="shared" si="5"/>
        <v>-    </v>
      </c>
    </row>
    <row r="58" spans="2:14" s="1" customFormat="1" ht="27" customHeight="1">
      <c r="B58" s="28"/>
      <c r="C58" s="29"/>
      <c r="D58" s="30"/>
      <c r="E58" s="31"/>
      <c r="F58" s="39" t="s">
        <v>104</v>
      </c>
      <c r="G58" s="39" t="s">
        <v>219</v>
      </c>
      <c r="H58" s="52"/>
      <c r="I58" s="42">
        <v>2051545</v>
      </c>
      <c r="J58" s="42">
        <v>0</v>
      </c>
      <c r="K58" s="42">
        <f>+I58+J58</f>
        <v>2051545</v>
      </c>
      <c r="L58" s="42">
        <v>2075191</v>
      </c>
      <c r="M58" s="36">
        <f t="shared" si="4"/>
        <v>-23646</v>
      </c>
      <c r="N58" s="37">
        <f t="shared" si="5"/>
        <v>-0.011394613796995072</v>
      </c>
    </row>
    <row r="59" spans="2:14" s="1" customFormat="1" ht="27" customHeight="1">
      <c r="B59" s="28"/>
      <c r="C59" s="29"/>
      <c r="D59" s="30"/>
      <c r="E59" s="31" t="s">
        <v>9</v>
      </c>
      <c r="F59" s="32" t="s">
        <v>77</v>
      </c>
      <c r="G59" s="32"/>
      <c r="H59" s="52"/>
      <c r="I59" s="35">
        <f>I60+I67</f>
        <v>932291681</v>
      </c>
      <c r="J59" s="35">
        <f>J60+J67</f>
        <v>0</v>
      </c>
      <c r="K59" s="249">
        <f>K60+K67</f>
        <v>932291681</v>
      </c>
      <c r="L59" s="249">
        <f>L60+L67</f>
        <v>923253150</v>
      </c>
      <c r="M59" s="36">
        <f aca="true" t="shared" si="6" ref="M59:M87">K59-L59</f>
        <v>9038531</v>
      </c>
      <c r="N59" s="37">
        <f aca="true" t="shared" si="7" ref="N59:N87">IF(L59=0,"-    ",M59/L59)</f>
        <v>0.009789872907555203</v>
      </c>
    </row>
    <row r="60" spans="2:14" s="1" customFormat="1" ht="27" customHeight="1">
      <c r="B60" s="28"/>
      <c r="C60" s="29"/>
      <c r="D60" s="30"/>
      <c r="E60" s="31"/>
      <c r="F60" s="39" t="s">
        <v>17</v>
      </c>
      <c r="G60" s="39" t="s">
        <v>78</v>
      </c>
      <c r="H60" s="52"/>
      <c r="I60" s="42">
        <f>SUM(I61,I66)</f>
        <v>836012697</v>
      </c>
      <c r="J60" s="42">
        <f>SUM(J61,J66)</f>
        <v>0</v>
      </c>
      <c r="K60" s="250">
        <f>SUM(K61,K66)</f>
        <v>836012697</v>
      </c>
      <c r="L60" s="250">
        <f>SUM(L61,L66)</f>
        <v>835561254</v>
      </c>
      <c r="M60" s="43">
        <f>K60-L60</f>
        <v>451443</v>
      </c>
      <c r="N60" s="44">
        <f t="shared" si="7"/>
        <v>0.0005402871397385307</v>
      </c>
    </row>
    <row r="61" spans="2:14" s="1" customFormat="1" ht="27" customHeight="1">
      <c r="B61" s="28"/>
      <c r="C61" s="29"/>
      <c r="D61" s="30"/>
      <c r="E61" s="31"/>
      <c r="F61" s="32"/>
      <c r="G61" s="32" t="s">
        <v>7</v>
      </c>
      <c r="H61" s="67" t="s">
        <v>179</v>
      </c>
      <c r="I61" s="35">
        <f>SUM(I62:I65)</f>
        <v>835849345</v>
      </c>
      <c r="J61" s="35">
        <f>SUM(J62:J65)</f>
        <v>0</v>
      </c>
      <c r="K61" s="249">
        <f>SUM(K62:K65)</f>
        <v>835849345</v>
      </c>
      <c r="L61" s="249">
        <f>SUM(L62:L65)</f>
        <v>835397902</v>
      </c>
      <c r="M61" s="36">
        <f t="shared" si="6"/>
        <v>451443</v>
      </c>
      <c r="N61" s="37">
        <f t="shared" si="7"/>
        <v>0.0005403927863826501</v>
      </c>
    </row>
    <row r="62" spans="2:14" s="1" customFormat="1" ht="30">
      <c r="B62" s="28"/>
      <c r="C62" s="29"/>
      <c r="D62" s="30"/>
      <c r="E62" s="31"/>
      <c r="F62" s="32"/>
      <c r="G62" s="32"/>
      <c r="H62" s="58" t="s">
        <v>254</v>
      </c>
      <c r="I62" s="42">
        <v>625302003</v>
      </c>
      <c r="J62" s="42">
        <v>0</v>
      </c>
      <c r="K62" s="42">
        <f>+I62+J62</f>
        <v>625302003</v>
      </c>
      <c r="L62" s="42">
        <v>647330264</v>
      </c>
      <c r="M62" s="43">
        <f t="shared" si="6"/>
        <v>-22028261</v>
      </c>
      <c r="N62" s="44">
        <f t="shared" si="7"/>
        <v>-0.034029400794398826</v>
      </c>
    </row>
    <row r="63" spans="2:14" s="1" customFormat="1" ht="36.75" customHeight="1">
      <c r="B63" s="28"/>
      <c r="C63" s="29"/>
      <c r="D63" s="30"/>
      <c r="E63" s="31"/>
      <c r="F63" s="32"/>
      <c r="G63" s="32"/>
      <c r="H63" s="58" t="s">
        <v>255</v>
      </c>
      <c r="I63" s="42">
        <v>4914973</v>
      </c>
      <c r="J63" s="42">
        <v>0</v>
      </c>
      <c r="K63" s="42">
        <f>+I63+J63</f>
        <v>4914973</v>
      </c>
      <c r="L63" s="42">
        <v>0</v>
      </c>
      <c r="M63" s="43">
        <f t="shared" si="6"/>
        <v>4914973</v>
      </c>
      <c r="N63" s="44" t="str">
        <f t="shared" si="7"/>
        <v>-    </v>
      </c>
    </row>
    <row r="64" spans="2:14" s="1" customFormat="1" ht="45">
      <c r="B64" s="28"/>
      <c r="C64" s="29"/>
      <c r="D64" s="30"/>
      <c r="E64" s="31"/>
      <c r="F64" s="32"/>
      <c r="G64" s="32"/>
      <c r="H64" s="58" t="s">
        <v>256</v>
      </c>
      <c r="I64" s="42"/>
      <c r="J64" s="42"/>
      <c r="K64" s="42">
        <f>+I64+J64</f>
        <v>0</v>
      </c>
      <c r="L64" s="42">
        <v>0</v>
      </c>
      <c r="M64" s="43">
        <f t="shared" si="6"/>
        <v>0</v>
      </c>
      <c r="N64" s="44" t="str">
        <f t="shared" si="7"/>
        <v>-    </v>
      </c>
    </row>
    <row r="65" spans="2:14" s="64" customFormat="1" ht="30">
      <c r="B65" s="59"/>
      <c r="C65" s="60"/>
      <c r="D65" s="61"/>
      <c r="E65" s="62"/>
      <c r="F65" s="63"/>
      <c r="G65" s="63"/>
      <c r="H65" s="58" t="s">
        <v>279</v>
      </c>
      <c r="I65" s="254">
        <v>205632369</v>
      </c>
      <c r="J65" s="254">
        <v>0</v>
      </c>
      <c r="K65" s="42">
        <f>+I65+J65</f>
        <v>205632369</v>
      </c>
      <c r="L65" s="42">
        <v>188067638</v>
      </c>
      <c r="M65" s="257">
        <f t="shared" si="6"/>
        <v>17564731</v>
      </c>
      <c r="N65" s="258">
        <f t="shared" si="7"/>
        <v>0.09339581858309934</v>
      </c>
    </row>
    <row r="66" spans="2:14" s="1" customFormat="1" ht="27" customHeight="1">
      <c r="B66" s="28"/>
      <c r="C66" s="29"/>
      <c r="D66" s="30"/>
      <c r="E66" s="31"/>
      <c r="F66" s="32"/>
      <c r="G66" s="32" t="s">
        <v>9</v>
      </c>
      <c r="H66" s="67" t="s">
        <v>208</v>
      </c>
      <c r="I66" s="35">
        <v>163352</v>
      </c>
      <c r="J66" s="35"/>
      <c r="K66" s="35">
        <f>+I66+J66</f>
        <v>163352</v>
      </c>
      <c r="L66" s="35">
        <v>163352</v>
      </c>
      <c r="M66" s="36">
        <f t="shared" si="6"/>
        <v>0</v>
      </c>
      <c r="N66" s="37">
        <f t="shared" si="7"/>
        <v>0</v>
      </c>
    </row>
    <row r="67" spans="2:14" s="1" customFormat="1" ht="27" customHeight="1">
      <c r="B67" s="28"/>
      <c r="C67" s="29"/>
      <c r="D67" s="30"/>
      <c r="E67" s="31"/>
      <c r="F67" s="39" t="s">
        <v>18</v>
      </c>
      <c r="G67" s="39" t="s">
        <v>262</v>
      </c>
      <c r="H67" s="52"/>
      <c r="I67" s="42">
        <f>SUM(I68:I71)</f>
        <v>96278984</v>
      </c>
      <c r="J67" s="42">
        <f>SUM(J68:J71)</f>
        <v>0</v>
      </c>
      <c r="K67" s="250">
        <f>SUM(K68:K71)</f>
        <v>96278984</v>
      </c>
      <c r="L67" s="250">
        <f>SUM(L68:L71)</f>
        <v>87691896</v>
      </c>
      <c r="M67" s="43">
        <f t="shared" si="6"/>
        <v>8587088</v>
      </c>
      <c r="N67" s="44">
        <f t="shared" si="7"/>
        <v>0.09792339305789442</v>
      </c>
    </row>
    <row r="68" spans="2:14" s="1" customFormat="1" ht="30">
      <c r="B68" s="28"/>
      <c r="C68" s="29"/>
      <c r="D68" s="30"/>
      <c r="E68" s="31"/>
      <c r="F68" s="39"/>
      <c r="G68" s="32" t="s">
        <v>7</v>
      </c>
      <c r="H68" s="66" t="s">
        <v>275</v>
      </c>
      <c r="I68" s="35">
        <v>94963694</v>
      </c>
      <c r="J68" s="35"/>
      <c r="K68" s="35">
        <f>+I68+J68</f>
        <v>94963694</v>
      </c>
      <c r="L68" s="35">
        <v>87691896</v>
      </c>
      <c r="M68" s="36">
        <f t="shared" si="6"/>
        <v>7271798</v>
      </c>
      <c r="N68" s="37">
        <f t="shared" si="7"/>
        <v>0.082924401588945</v>
      </c>
    </row>
    <row r="69" spans="2:14" s="1" customFormat="1" ht="30">
      <c r="B69" s="28"/>
      <c r="C69" s="29"/>
      <c r="D69" s="30"/>
      <c r="E69" s="31"/>
      <c r="F69" s="39"/>
      <c r="G69" s="32" t="s">
        <v>9</v>
      </c>
      <c r="H69" s="66" t="s">
        <v>276</v>
      </c>
      <c r="I69" s="35"/>
      <c r="J69" s="35"/>
      <c r="K69" s="35">
        <f>+I69+J69</f>
        <v>0</v>
      </c>
      <c r="L69" s="35">
        <v>0</v>
      </c>
      <c r="M69" s="36">
        <f t="shared" si="6"/>
        <v>0</v>
      </c>
      <c r="N69" s="37" t="str">
        <f t="shared" si="7"/>
        <v>-    </v>
      </c>
    </row>
    <row r="70" spans="2:14" s="1" customFormat="1" ht="27" customHeight="1">
      <c r="B70" s="28"/>
      <c r="C70" s="29"/>
      <c r="D70" s="30"/>
      <c r="E70" s="31"/>
      <c r="F70" s="39"/>
      <c r="G70" s="32" t="s">
        <v>10</v>
      </c>
      <c r="H70" s="65" t="s">
        <v>277</v>
      </c>
      <c r="I70" s="35">
        <v>1315290</v>
      </c>
      <c r="J70" s="35"/>
      <c r="K70" s="35">
        <f>+I70+J70</f>
        <v>1315290</v>
      </c>
      <c r="L70" s="35">
        <v>0</v>
      </c>
      <c r="M70" s="36">
        <f t="shared" si="6"/>
        <v>1315290</v>
      </c>
      <c r="N70" s="37" t="str">
        <f t="shared" si="7"/>
        <v>-    </v>
      </c>
    </row>
    <row r="71" spans="2:14" s="1" customFormat="1" ht="37.5" customHeight="1">
      <c r="B71" s="28"/>
      <c r="C71" s="29"/>
      <c r="D71" s="30"/>
      <c r="E71" s="31"/>
      <c r="F71" s="39"/>
      <c r="G71" s="32" t="s">
        <v>11</v>
      </c>
      <c r="H71" s="66" t="s">
        <v>278</v>
      </c>
      <c r="I71" s="35"/>
      <c r="J71" s="35"/>
      <c r="K71" s="35">
        <f>+I71+J71</f>
        <v>0</v>
      </c>
      <c r="L71" s="35">
        <v>0</v>
      </c>
      <c r="M71" s="36">
        <f t="shared" si="6"/>
        <v>0</v>
      </c>
      <c r="N71" s="37" t="str">
        <f t="shared" si="7"/>
        <v>-    </v>
      </c>
    </row>
    <row r="72" spans="2:14" s="1" customFormat="1" ht="27" customHeight="1">
      <c r="B72" s="28"/>
      <c r="C72" s="29"/>
      <c r="D72" s="30"/>
      <c r="E72" s="31" t="s">
        <v>10</v>
      </c>
      <c r="F72" s="32" t="s">
        <v>68</v>
      </c>
      <c r="G72" s="32"/>
      <c r="H72" s="52"/>
      <c r="I72" s="35">
        <v>7365482</v>
      </c>
      <c r="J72" s="35"/>
      <c r="K72" s="35">
        <f>+I72+J72</f>
        <v>7365482</v>
      </c>
      <c r="L72" s="35">
        <v>5188287</v>
      </c>
      <c r="M72" s="36">
        <f t="shared" si="6"/>
        <v>2177195</v>
      </c>
      <c r="N72" s="37">
        <f t="shared" si="7"/>
        <v>0.41963657754476574</v>
      </c>
    </row>
    <row r="73" spans="2:14" s="1" customFormat="1" ht="27" customHeight="1">
      <c r="B73" s="28"/>
      <c r="C73" s="29"/>
      <c r="D73" s="30"/>
      <c r="E73" s="31" t="s">
        <v>11</v>
      </c>
      <c r="F73" s="32" t="s">
        <v>220</v>
      </c>
      <c r="G73" s="32"/>
      <c r="H73" s="52"/>
      <c r="I73" s="35" t="s">
        <v>297</v>
      </c>
      <c r="J73" s="35" t="s">
        <v>297</v>
      </c>
      <c r="K73" s="249">
        <f>SUM(K74:K75)</f>
        <v>2508850</v>
      </c>
      <c r="L73" s="249">
        <f>SUM(L74:L75)</f>
        <v>5537834</v>
      </c>
      <c r="M73" s="36">
        <f t="shared" si="6"/>
        <v>-3028984</v>
      </c>
      <c r="N73" s="37">
        <f t="shared" si="7"/>
        <v>-0.5469618627066105</v>
      </c>
    </row>
    <row r="74" spans="2:14" s="1" customFormat="1" ht="27" customHeight="1">
      <c r="B74" s="28"/>
      <c r="C74" s="29"/>
      <c r="D74" s="30"/>
      <c r="E74" s="31"/>
      <c r="F74" s="39" t="s">
        <v>17</v>
      </c>
      <c r="G74" s="39" t="s">
        <v>174</v>
      </c>
      <c r="H74" s="52"/>
      <c r="I74" s="42">
        <v>1726968</v>
      </c>
      <c r="J74" s="42">
        <v>0</v>
      </c>
      <c r="K74" s="42">
        <f>+I74+J74</f>
        <v>1726968</v>
      </c>
      <c r="L74" s="42">
        <v>4533596</v>
      </c>
      <c r="M74" s="43">
        <f t="shared" si="6"/>
        <v>-2806628</v>
      </c>
      <c r="N74" s="44">
        <f t="shared" si="7"/>
        <v>-0.6190732478147589</v>
      </c>
    </row>
    <row r="75" spans="2:14" s="1" customFormat="1" ht="27" customHeight="1">
      <c r="B75" s="28"/>
      <c r="C75" s="29"/>
      <c r="D75" s="30"/>
      <c r="E75" s="31"/>
      <c r="F75" s="39" t="s">
        <v>18</v>
      </c>
      <c r="G75" s="39" t="s">
        <v>175</v>
      </c>
      <c r="H75" s="52"/>
      <c r="I75" s="42">
        <v>781882</v>
      </c>
      <c r="J75" s="42">
        <v>0</v>
      </c>
      <c r="K75" s="42">
        <f>+I75+J75</f>
        <v>781882</v>
      </c>
      <c r="L75" s="42">
        <v>1004238</v>
      </c>
      <c r="M75" s="43">
        <f t="shared" si="6"/>
        <v>-222356</v>
      </c>
      <c r="N75" s="44">
        <f t="shared" si="7"/>
        <v>-0.22141763207526502</v>
      </c>
    </row>
    <row r="76" spans="2:14" s="1" customFormat="1" ht="27" customHeight="1">
      <c r="B76" s="28"/>
      <c r="C76" s="55"/>
      <c r="D76" s="30"/>
      <c r="E76" s="62" t="s">
        <v>12</v>
      </c>
      <c r="F76" s="282" t="s">
        <v>211</v>
      </c>
      <c r="G76" s="282"/>
      <c r="H76" s="283"/>
      <c r="I76" s="35">
        <v>7948242</v>
      </c>
      <c r="J76" s="35"/>
      <c r="K76" s="35">
        <f>+I76+J76</f>
        <v>7948242</v>
      </c>
      <c r="L76" s="35">
        <v>6142600</v>
      </c>
      <c r="M76" s="36">
        <f t="shared" si="6"/>
        <v>1805642</v>
      </c>
      <c r="N76" s="37">
        <f t="shared" si="7"/>
        <v>0.293954025982483</v>
      </c>
    </row>
    <row r="77" spans="2:14" s="1" customFormat="1" ht="27" customHeight="1">
      <c r="B77" s="38"/>
      <c r="C77" s="55"/>
      <c r="D77" s="30"/>
      <c r="E77" s="62" t="s">
        <v>22</v>
      </c>
      <c r="F77" s="32" t="s">
        <v>79</v>
      </c>
      <c r="G77" s="31"/>
      <c r="H77" s="52"/>
      <c r="I77" s="35">
        <v>362048</v>
      </c>
      <c r="J77" s="35">
        <v>0</v>
      </c>
      <c r="K77" s="35">
        <f>+I77+J77</f>
        <v>362048</v>
      </c>
      <c r="L77" s="35">
        <v>346801</v>
      </c>
      <c r="M77" s="36">
        <f t="shared" si="6"/>
        <v>15247</v>
      </c>
      <c r="N77" s="37">
        <f t="shared" si="7"/>
        <v>0.04396469445013134</v>
      </c>
    </row>
    <row r="78" spans="2:14" s="1" customFormat="1" ht="27" customHeight="1">
      <c r="B78" s="38"/>
      <c r="C78" s="55"/>
      <c r="D78" s="30"/>
      <c r="E78" s="62" t="s">
        <v>24</v>
      </c>
      <c r="F78" s="32" t="s">
        <v>221</v>
      </c>
      <c r="G78" s="31"/>
      <c r="H78" s="52"/>
      <c r="I78" s="68">
        <f>26157648</f>
        <v>26157648</v>
      </c>
      <c r="J78" s="68">
        <v>0</v>
      </c>
      <c r="K78" s="35">
        <f>+I78+J78</f>
        <v>26157648</v>
      </c>
      <c r="L78" s="35">
        <v>29112218</v>
      </c>
      <c r="M78" s="36">
        <f t="shared" si="6"/>
        <v>-2954570</v>
      </c>
      <c r="N78" s="37">
        <f t="shared" si="7"/>
        <v>-0.101489003689104</v>
      </c>
    </row>
    <row r="79" spans="2:14" s="19" customFormat="1" ht="27" customHeight="1">
      <c r="B79" s="20"/>
      <c r="C79" s="21" t="s">
        <v>26</v>
      </c>
      <c r="D79" s="22" t="s">
        <v>180</v>
      </c>
      <c r="E79" s="22"/>
      <c r="F79" s="22"/>
      <c r="G79" s="22"/>
      <c r="H79" s="22"/>
      <c r="I79" s="14"/>
      <c r="J79" s="15"/>
      <c r="K79" s="25">
        <f>SUM(K80:K81)</f>
        <v>0</v>
      </c>
      <c r="L79" s="25">
        <v>0</v>
      </c>
      <c r="M79" s="26">
        <f t="shared" si="6"/>
        <v>0</v>
      </c>
      <c r="N79" s="27" t="str">
        <f t="shared" si="7"/>
        <v>-    </v>
      </c>
    </row>
    <row r="80" spans="2:14" s="1" customFormat="1" ht="27" customHeight="1">
      <c r="B80" s="28"/>
      <c r="C80" s="29"/>
      <c r="D80" s="30"/>
      <c r="E80" s="31" t="s">
        <v>7</v>
      </c>
      <c r="F80" s="32" t="s">
        <v>62</v>
      </c>
      <c r="G80" s="32"/>
      <c r="H80" s="32"/>
      <c r="I80" s="33"/>
      <c r="J80" s="34"/>
      <c r="K80" s="35"/>
      <c r="L80" s="35"/>
      <c r="M80" s="36">
        <f t="shared" si="6"/>
        <v>0</v>
      </c>
      <c r="N80" s="37" t="str">
        <f t="shared" si="7"/>
        <v>-    </v>
      </c>
    </row>
    <row r="81" spans="2:14" s="1" customFormat="1" ht="27" customHeight="1">
      <c r="B81" s="28"/>
      <c r="C81" s="29"/>
      <c r="D81" s="30"/>
      <c r="E81" s="31" t="s">
        <v>9</v>
      </c>
      <c r="F81" s="32" t="s">
        <v>209</v>
      </c>
      <c r="G81" s="32"/>
      <c r="H81" s="32"/>
      <c r="I81" s="33"/>
      <c r="J81" s="34"/>
      <c r="K81" s="35"/>
      <c r="L81" s="35"/>
      <c r="M81" s="36">
        <f t="shared" si="6"/>
        <v>0</v>
      </c>
      <c r="N81" s="37" t="str">
        <f t="shared" si="7"/>
        <v>-    </v>
      </c>
    </row>
    <row r="82" spans="2:14" s="19" customFormat="1" ht="27" customHeight="1">
      <c r="B82" s="20"/>
      <c r="C82" s="21" t="s">
        <v>30</v>
      </c>
      <c r="D82" s="22" t="s">
        <v>31</v>
      </c>
      <c r="E82" s="22"/>
      <c r="F82" s="22"/>
      <c r="G82" s="22"/>
      <c r="H82" s="22"/>
      <c r="I82" s="23"/>
      <c r="J82" s="24"/>
      <c r="K82" s="248">
        <f>SUM(K83:K86)</f>
        <v>16184834</v>
      </c>
      <c r="L82" s="248">
        <f>SUM(L83:L86)</f>
        <v>43671572</v>
      </c>
      <c r="M82" s="26">
        <f t="shared" si="6"/>
        <v>-27486738</v>
      </c>
      <c r="N82" s="27">
        <f t="shared" si="7"/>
        <v>-0.6293965786255645</v>
      </c>
    </row>
    <row r="83" spans="2:14" s="1" customFormat="1" ht="27" customHeight="1">
      <c r="B83" s="28"/>
      <c r="C83" s="29"/>
      <c r="D83" s="30"/>
      <c r="E83" s="31" t="s">
        <v>7</v>
      </c>
      <c r="F83" s="32" t="s">
        <v>32</v>
      </c>
      <c r="G83" s="32"/>
      <c r="H83" s="32"/>
      <c r="I83" s="33"/>
      <c r="J83" s="34"/>
      <c r="K83" s="35">
        <v>0</v>
      </c>
      <c r="L83" s="35">
        <v>124</v>
      </c>
      <c r="M83" s="36">
        <f t="shared" si="6"/>
        <v>-124</v>
      </c>
      <c r="N83" s="37">
        <f t="shared" si="7"/>
        <v>-1</v>
      </c>
    </row>
    <row r="84" spans="2:14" s="1" customFormat="1" ht="27" customHeight="1">
      <c r="B84" s="28"/>
      <c r="C84" s="29"/>
      <c r="D84" s="30"/>
      <c r="E84" s="31" t="s">
        <v>9</v>
      </c>
      <c r="F84" s="32" t="s">
        <v>33</v>
      </c>
      <c r="G84" s="32"/>
      <c r="H84" s="32"/>
      <c r="I84" s="33"/>
      <c r="J84" s="34"/>
      <c r="K84" s="35">
        <v>15181191</v>
      </c>
      <c r="L84" s="35">
        <v>41849439</v>
      </c>
      <c r="M84" s="36">
        <f t="shared" si="6"/>
        <v>-26668248</v>
      </c>
      <c r="N84" s="37">
        <f t="shared" si="7"/>
        <v>-0.6372426641131318</v>
      </c>
    </row>
    <row r="85" spans="2:14" s="1" customFormat="1" ht="27" customHeight="1">
      <c r="B85" s="28"/>
      <c r="C85" s="29"/>
      <c r="D85" s="30"/>
      <c r="E85" s="31" t="s">
        <v>10</v>
      </c>
      <c r="F85" s="32" t="s">
        <v>222</v>
      </c>
      <c r="G85" s="32"/>
      <c r="H85" s="32"/>
      <c r="I85" s="33"/>
      <c r="J85" s="34"/>
      <c r="K85" s="35"/>
      <c r="L85" s="35"/>
      <c r="M85" s="36">
        <f t="shared" si="6"/>
        <v>0</v>
      </c>
      <c r="N85" s="37" t="str">
        <f t="shared" si="7"/>
        <v>-    </v>
      </c>
    </row>
    <row r="86" spans="2:14" s="1" customFormat="1" ht="27" customHeight="1">
      <c r="B86" s="38"/>
      <c r="C86" s="55"/>
      <c r="D86" s="30"/>
      <c r="E86" s="62" t="s">
        <v>11</v>
      </c>
      <c r="F86" s="32" t="s">
        <v>63</v>
      </c>
      <c r="G86" s="31"/>
      <c r="H86" s="32"/>
      <c r="I86" s="33"/>
      <c r="J86" s="34"/>
      <c r="K86" s="35">
        <v>1003643</v>
      </c>
      <c r="L86" s="35">
        <v>1822009</v>
      </c>
      <c r="M86" s="36">
        <f t="shared" si="6"/>
        <v>-818366</v>
      </c>
      <c r="N86" s="37">
        <f t="shared" si="7"/>
        <v>-0.4491558493948164</v>
      </c>
    </row>
    <row r="87" spans="2:14" s="19" customFormat="1" ht="27" customHeight="1">
      <c r="B87" s="95"/>
      <c r="C87" s="88" t="s">
        <v>153</v>
      </c>
      <c r="D87" s="89"/>
      <c r="E87" s="89"/>
      <c r="F87" s="89"/>
      <c r="G87" s="89"/>
      <c r="H87" s="89"/>
      <c r="I87" s="90"/>
      <c r="J87" s="91"/>
      <c r="K87" s="92">
        <f>K41+K47+K79+K82</f>
        <v>1039160595</v>
      </c>
      <c r="L87" s="92">
        <f>L41+L47+L79+L82</f>
        <v>1056775592</v>
      </c>
      <c r="M87" s="93">
        <f t="shared" si="6"/>
        <v>-17614997</v>
      </c>
      <c r="N87" s="94">
        <f t="shared" si="7"/>
        <v>-0.01666862589687821</v>
      </c>
    </row>
    <row r="88" spans="2:14" s="1" customFormat="1" ht="9" customHeight="1">
      <c r="B88" s="38"/>
      <c r="C88" s="55"/>
      <c r="D88" s="32"/>
      <c r="E88" s="32"/>
      <c r="F88" s="32"/>
      <c r="G88" s="32"/>
      <c r="H88" s="32"/>
      <c r="I88" s="33"/>
      <c r="J88" s="34"/>
      <c r="K88" s="35"/>
      <c r="L88" s="35"/>
      <c r="M88" s="36"/>
      <c r="N88" s="37"/>
    </row>
    <row r="89" spans="2:14" s="19" customFormat="1" ht="27" customHeight="1">
      <c r="B89" s="20" t="s">
        <v>34</v>
      </c>
      <c r="C89" s="56" t="s">
        <v>94</v>
      </c>
      <c r="D89" s="57"/>
      <c r="E89" s="57"/>
      <c r="F89" s="57"/>
      <c r="G89" s="57"/>
      <c r="H89" s="57"/>
      <c r="I89" s="23"/>
      <c r="J89" s="24"/>
      <c r="K89" s="25"/>
      <c r="L89" s="25"/>
      <c r="M89" s="26"/>
      <c r="N89" s="27"/>
    </row>
    <row r="90" spans="2:14" s="19" customFormat="1" ht="27" customHeight="1">
      <c r="B90" s="20"/>
      <c r="C90" s="21" t="s">
        <v>5</v>
      </c>
      <c r="D90" s="22" t="s">
        <v>64</v>
      </c>
      <c r="E90" s="22"/>
      <c r="F90" s="22"/>
      <c r="G90" s="22"/>
      <c r="H90" s="22"/>
      <c r="I90" s="23"/>
      <c r="J90" s="24"/>
      <c r="K90" s="25">
        <v>0</v>
      </c>
      <c r="L90" s="25">
        <v>4788</v>
      </c>
      <c r="M90" s="26">
        <f>K90-L90</f>
        <v>-4788</v>
      </c>
      <c r="N90" s="27">
        <f>IF(L90=0,"-    ",M90/L90)</f>
        <v>-1</v>
      </c>
    </row>
    <row r="91" spans="2:14" s="19" customFormat="1" ht="27" customHeight="1">
      <c r="B91" s="20"/>
      <c r="C91" s="21" t="s">
        <v>13</v>
      </c>
      <c r="D91" s="22" t="s">
        <v>98</v>
      </c>
      <c r="E91" s="22"/>
      <c r="F91" s="22"/>
      <c r="G91" s="22"/>
      <c r="H91" s="22"/>
      <c r="I91" s="23"/>
      <c r="J91" s="24"/>
      <c r="K91" s="25">
        <v>140250</v>
      </c>
      <c r="L91" s="25">
        <v>107439</v>
      </c>
      <c r="M91" s="26">
        <f>K91-L91</f>
        <v>32811</v>
      </c>
      <c r="N91" s="27">
        <f>IF(L91=0,"-    ",M91/L91)</f>
        <v>0.30539189679725237</v>
      </c>
    </row>
    <row r="92" spans="2:14" s="19" customFormat="1" ht="27" customHeight="1">
      <c r="B92" s="95"/>
      <c r="C92" s="88" t="s">
        <v>152</v>
      </c>
      <c r="D92" s="89"/>
      <c r="E92" s="89"/>
      <c r="F92" s="89"/>
      <c r="G92" s="89"/>
      <c r="H92" s="89"/>
      <c r="I92" s="90"/>
      <c r="J92" s="91"/>
      <c r="K92" s="92">
        <f>SUM(K90:K91)</f>
        <v>140250</v>
      </c>
      <c r="L92" s="92">
        <f>SUM(L90:L91)</f>
        <v>112227</v>
      </c>
      <c r="M92" s="93">
        <f>K92-L92</f>
        <v>28023</v>
      </c>
      <c r="N92" s="94">
        <f>IF(L92=0,"-    ",M92/L92)</f>
        <v>0.24969927022908925</v>
      </c>
    </row>
    <row r="93" spans="2:14" s="1" customFormat="1" ht="9" customHeight="1" thickBot="1">
      <c r="B93" s="38"/>
      <c r="C93" s="55"/>
      <c r="D93" s="32"/>
      <c r="E93" s="32"/>
      <c r="F93" s="32"/>
      <c r="G93" s="32"/>
      <c r="H93" s="32"/>
      <c r="I93" s="33"/>
      <c r="J93" s="34"/>
      <c r="K93" s="35"/>
      <c r="L93" s="35"/>
      <c r="M93" s="36"/>
      <c r="N93" s="37"/>
    </row>
    <row r="94" spans="2:14" s="1" customFormat="1" ht="27" customHeight="1" thickBot="1" thickTop="1">
      <c r="B94" s="96" t="s">
        <v>72</v>
      </c>
      <c r="C94" s="97"/>
      <c r="D94" s="98"/>
      <c r="E94" s="99"/>
      <c r="F94" s="99"/>
      <c r="G94" s="99"/>
      <c r="H94" s="98"/>
      <c r="I94" s="100"/>
      <c r="J94" s="101"/>
      <c r="K94" s="102">
        <f>K38+K87+K92</f>
        <v>1970160683</v>
      </c>
      <c r="L94" s="102">
        <f>L38+L87+L92</f>
        <v>2015390010</v>
      </c>
      <c r="M94" s="103">
        <f>K94-L94</f>
        <v>-45229327</v>
      </c>
      <c r="N94" s="104">
        <f>IF(L94=0,"-    ",M94/L94)</f>
        <v>-0.02244197241009446</v>
      </c>
    </row>
    <row r="95" spans="2:15" s="1" customFormat="1" ht="9" customHeight="1" thickTop="1">
      <c r="B95" s="69"/>
      <c r="C95" s="70"/>
      <c r="D95" s="71"/>
      <c r="E95" s="71"/>
      <c r="F95" s="71"/>
      <c r="G95" s="71"/>
      <c r="H95" s="71"/>
      <c r="I95" s="72"/>
      <c r="J95" s="73"/>
      <c r="K95" s="74"/>
      <c r="L95" s="74"/>
      <c r="M95" s="75"/>
      <c r="N95" s="76"/>
      <c r="O95" s="77"/>
    </row>
    <row r="96" spans="2:15" s="1" customFormat="1" ht="27" customHeight="1">
      <c r="B96" s="20" t="s">
        <v>35</v>
      </c>
      <c r="C96" s="56" t="s">
        <v>36</v>
      </c>
      <c r="D96" s="57"/>
      <c r="E96" s="78"/>
      <c r="F96" s="78"/>
      <c r="G96" s="78"/>
      <c r="H96" s="30"/>
      <c r="I96" s="23"/>
      <c r="J96" s="24"/>
      <c r="K96" s="25"/>
      <c r="L96" s="25"/>
      <c r="M96" s="36"/>
      <c r="N96" s="37"/>
      <c r="O96" s="77"/>
    </row>
    <row r="97" spans="2:14" s="1" customFormat="1" ht="27" customHeight="1">
      <c r="B97" s="38"/>
      <c r="C97" s="21" t="s">
        <v>7</v>
      </c>
      <c r="D97" s="79" t="s">
        <v>70</v>
      </c>
      <c r="E97" s="57"/>
      <c r="F97" s="78"/>
      <c r="G97" s="78"/>
      <c r="H97" s="30"/>
      <c r="I97" s="33"/>
      <c r="J97" s="34"/>
      <c r="K97" s="25"/>
      <c r="L97" s="25"/>
      <c r="M97" s="26">
        <f>K97-L97</f>
        <v>0</v>
      </c>
      <c r="N97" s="27" t="str">
        <f>IF(L97=0,"-    ",M97/L97)</f>
        <v>-    </v>
      </c>
    </row>
    <row r="98" spans="2:14" s="1" customFormat="1" ht="27" customHeight="1">
      <c r="B98" s="38"/>
      <c r="C98" s="21" t="s">
        <v>9</v>
      </c>
      <c r="D98" s="79" t="s">
        <v>37</v>
      </c>
      <c r="E98" s="57"/>
      <c r="F98" s="78"/>
      <c r="G98" s="78"/>
      <c r="H98" s="30"/>
      <c r="I98" s="33"/>
      <c r="J98" s="34"/>
      <c r="K98" s="25">
        <v>0</v>
      </c>
      <c r="L98" s="25">
        <v>0</v>
      </c>
      <c r="M98" s="26">
        <f>K98-L98</f>
        <v>0</v>
      </c>
      <c r="N98" s="27" t="str">
        <f>IF(L98=0,"-    ",M98/L98)</f>
        <v>-    </v>
      </c>
    </row>
    <row r="99" spans="2:14" s="1" customFormat="1" ht="27" customHeight="1">
      <c r="B99" s="38"/>
      <c r="C99" s="21" t="s">
        <v>10</v>
      </c>
      <c r="D99" s="79" t="s">
        <v>181</v>
      </c>
      <c r="E99" s="57"/>
      <c r="F99" s="78"/>
      <c r="G99" s="78"/>
      <c r="H99" s="30"/>
      <c r="I99" s="33"/>
      <c r="J99" s="34"/>
      <c r="K99" s="25">
        <v>6730550</v>
      </c>
      <c r="L99" s="25">
        <v>3908447</v>
      </c>
      <c r="M99" s="26">
        <f>K99-L99</f>
        <v>2822103</v>
      </c>
      <c r="N99" s="27">
        <f>IF(L99=0,"-    ",M99/L99)</f>
        <v>0.7220522627017841</v>
      </c>
    </row>
    <row r="100" spans="2:14" s="1" customFormat="1" ht="27" customHeight="1">
      <c r="B100" s="38"/>
      <c r="C100" s="21" t="s">
        <v>11</v>
      </c>
      <c r="D100" s="79" t="s">
        <v>71</v>
      </c>
      <c r="E100" s="57"/>
      <c r="F100" s="78"/>
      <c r="G100" s="78"/>
      <c r="H100" s="30"/>
      <c r="I100" s="33"/>
      <c r="J100" s="34"/>
      <c r="K100" s="25">
        <v>146349645</v>
      </c>
      <c r="L100" s="25">
        <v>97816105</v>
      </c>
      <c r="M100" s="26">
        <f>K100-L100</f>
        <v>48533540</v>
      </c>
      <c r="N100" s="27">
        <f>IF(L100=0,"-    ",M100/L100)</f>
        <v>0.49617125932380973</v>
      </c>
    </row>
    <row r="101" spans="2:14" s="19" customFormat="1" ht="27" customHeight="1" thickBot="1">
      <c r="B101" s="105"/>
      <c r="C101" s="106" t="s">
        <v>151</v>
      </c>
      <c r="D101" s="107"/>
      <c r="E101" s="107"/>
      <c r="F101" s="107"/>
      <c r="G101" s="107"/>
      <c r="H101" s="107"/>
      <c r="I101" s="108"/>
      <c r="J101" s="109"/>
      <c r="K101" s="110">
        <f>SUM(K97:K100)</f>
        <v>153080195</v>
      </c>
      <c r="L101" s="110">
        <f>SUM(L97:L100)</f>
        <v>101724552</v>
      </c>
      <c r="M101" s="111">
        <f>K101-L101</f>
        <v>51355643</v>
      </c>
      <c r="N101" s="112">
        <f>IF(L101=0,"-    ",M101/L101)</f>
        <v>0.5048500287324932</v>
      </c>
    </row>
    <row r="102" spans="2:12" ht="9" customHeight="1">
      <c r="B102" s="80"/>
      <c r="C102" s="280"/>
      <c r="D102" s="281"/>
      <c r="E102" s="281"/>
      <c r="F102" s="281"/>
      <c r="G102" s="281"/>
      <c r="H102" s="81"/>
      <c r="I102" s="82"/>
      <c r="J102" s="82"/>
      <c r="K102" s="82"/>
      <c r="L102" s="82"/>
    </row>
    <row r="103" spans="2:12" ht="15.75">
      <c r="B103" s="80"/>
      <c r="C103" s="276"/>
      <c r="D103" s="277"/>
      <c r="E103" s="277"/>
      <c r="F103" s="277"/>
      <c r="G103" s="277"/>
      <c r="H103" s="83"/>
      <c r="I103" s="82"/>
      <c r="J103" s="82"/>
      <c r="K103" s="82"/>
      <c r="L103" s="82"/>
    </row>
    <row r="104" spans="2:12" ht="15.75">
      <c r="B104" s="80"/>
      <c r="C104" s="276"/>
      <c r="D104" s="277"/>
      <c r="E104" s="277"/>
      <c r="F104" s="277"/>
      <c r="G104" s="277"/>
      <c r="H104" s="83"/>
      <c r="I104" s="82"/>
      <c r="J104" s="82"/>
      <c r="K104" s="82">
        <f>+K94-'SP - Passivo'!K65</f>
        <v>0</v>
      </c>
      <c r="L104" s="82">
        <f>+L94-'SP - Passivo'!L65</f>
        <v>0</v>
      </c>
    </row>
    <row r="105" spans="2:12" ht="15.75">
      <c r="B105" s="80"/>
      <c r="C105" s="276"/>
      <c r="D105" s="277"/>
      <c r="E105" s="277"/>
      <c r="F105" s="277"/>
      <c r="G105" s="277"/>
      <c r="H105" s="83"/>
      <c r="I105" s="82"/>
      <c r="J105" s="82"/>
      <c r="K105" s="82"/>
      <c r="L105" s="82"/>
    </row>
    <row r="106" spans="2:12" ht="15.75">
      <c r="B106" s="80"/>
      <c r="C106" s="276"/>
      <c r="D106" s="277"/>
      <c r="E106" s="277"/>
      <c r="F106" s="277"/>
      <c r="G106" s="277"/>
      <c r="H106" s="83"/>
      <c r="I106" s="82"/>
      <c r="J106" s="82"/>
      <c r="K106" s="82"/>
      <c r="L106" s="82"/>
    </row>
    <row r="107" spans="2:12" ht="15.75">
      <c r="B107" s="80"/>
      <c r="C107" s="276"/>
      <c r="D107" s="277"/>
      <c r="E107" s="277"/>
      <c r="F107" s="277"/>
      <c r="G107" s="277"/>
      <c r="H107" s="83"/>
      <c r="I107" s="82"/>
      <c r="J107" s="82"/>
      <c r="K107" s="82"/>
      <c r="L107" s="82"/>
    </row>
    <row r="108" spans="2:12" ht="15.75">
      <c r="B108" s="80"/>
      <c r="C108" s="276"/>
      <c r="D108" s="277"/>
      <c r="E108" s="277"/>
      <c r="F108" s="277"/>
      <c r="G108" s="277"/>
      <c r="H108" s="83"/>
      <c r="I108" s="82"/>
      <c r="J108" s="82"/>
      <c r="K108" s="82"/>
      <c r="L108" s="82"/>
    </row>
    <row r="109" spans="2:12" ht="15.75">
      <c r="B109" s="80"/>
      <c r="C109" s="276"/>
      <c r="D109" s="277"/>
      <c r="E109" s="277"/>
      <c r="F109" s="277"/>
      <c r="G109" s="277"/>
      <c r="H109" s="83"/>
      <c r="I109" s="82"/>
      <c r="J109" s="82"/>
      <c r="K109" s="82"/>
      <c r="L109" s="82"/>
    </row>
    <row r="110" spans="2:12" ht="15.75">
      <c r="B110" s="80"/>
      <c r="C110" s="276"/>
      <c r="D110" s="277"/>
      <c r="E110" s="277"/>
      <c r="F110" s="277"/>
      <c r="G110" s="277"/>
      <c r="H110" s="83"/>
      <c r="I110" s="82"/>
      <c r="J110" s="82"/>
      <c r="K110" s="82"/>
      <c r="L110" s="82"/>
    </row>
    <row r="111" spans="2:12" ht="15.75">
      <c r="B111" s="80"/>
      <c r="C111" s="80"/>
      <c r="D111" s="84"/>
      <c r="E111" s="84"/>
      <c r="F111" s="84"/>
      <c r="G111" s="84"/>
      <c r="H111" s="83"/>
      <c r="I111" s="82"/>
      <c r="J111" s="82"/>
      <c r="K111" s="82"/>
      <c r="L111" s="82"/>
    </row>
    <row r="112" spans="2:8" ht="15.75">
      <c r="B112" s="80"/>
      <c r="C112" s="80"/>
      <c r="D112" s="84"/>
      <c r="E112" s="84"/>
      <c r="F112" s="84"/>
      <c r="G112" s="84"/>
      <c r="H112" s="83"/>
    </row>
    <row r="113" spans="2:8" ht="15.75">
      <c r="B113" s="80"/>
      <c r="C113" s="80"/>
      <c r="D113" s="84"/>
      <c r="E113" s="84"/>
      <c r="F113" s="84"/>
      <c r="G113" s="84"/>
      <c r="H113" s="83"/>
    </row>
    <row r="114" spans="2:8" ht="15.75">
      <c r="B114" s="80"/>
      <c r="C114" s="80"/>
      <c r="D114" s="84"/>
      <c r="E114" s="84"/>
      <c r="F114" s="84"/>
      <c r="G114" s="84"/>
      <c r="H114" s="83"/>
    </row>
    <row r="115" spans="2:8" ht="15.75">
      <c r="B115" s="80"/>
      <c r="C115" s="80"/>
      <c r="D115" s="84"/>
      <c r="E115" s="84"/>
      <c r="F115" s="84"/>
      <c r="G115" s="84"/>
      <c r="H115" s="83"/>
    </row>
    <row r="116" spans="2:8" ht="15.75">
      <c r="B116" s="80"/>
      <c r="C116" s="80"/>
      <c r="D116" s="84"/>
      <c r="E116" s="84"/>
      <c r="F116" s="84"/>
      <c r="G116" s="84"/>
      <c r="H116" s="83"/>
    </row>
    <row r="117" spans="2:8" ht="15.75">
      <c r="B117" s="80"/>
      <c r="C117" s="80"/>
      <c r="D117" s="84"/>
      <c r="E117" s="84"/>
      <c r="F117" s="84"/>
      <c r="G117" s="84"/>
      <c r="H117" s="83"/>
    </row>
    <row r="118" spans="2:8" ht="15.75">
      <c r="B118" s="80"/>
      <c r="C118" s="80"/>
      <c r="D118" s="84"/>
      <c r="E118" s="84"/>
      <c r="F118" s="84"/>
      <c r="G118" s="84"/>
      <c r="H118" s="83"/>
    </row>
    <row r="119" spans="2:8" ht="15.75">
      <c r="B119" s="80"/>
      <c r="C119" s="80"/>
      <c r="D119" s="84"/>
      <c r="E119" s="84"/>
      <c r="F119" s="84"/>
      <c r="G119" s="84"/>
      <c r="H119" s="83"/>
    </row>
    <row r="120" spans="2:8" ht="15.75">
      <c r="B120" s="80"/>
      <c r="C120" s="80"/>
      <c r="D120" s="84"/>
      <c r="E120" s="84"/>
      <c r="F120" s="84"/>
      <c r="G120" s="84"/>
      <c r="H120" s="83"/>
    </row>
    <row r="121" spans="2:8" ht="15.75">
      <c r="B121" s="80"/>
      <c r="C121" s="80"/>
      <c r="D121" s="84"/>
      <c r="E121" s="84"/>
      <c r="F121" s="84"/>
      <c r="G121" s="84"/>
      <c r="H121" s="83"/>
    </row>
    <row r="122" spans="2:8" ht="15.75">
      <c r="B122" s="80"/>
      <c r="C122" s="80"/>
      <c r="D122" s="84"/>
      <c r="E122" s="84"/>
      <c r="F122" s="84"/>
      <c r="G122" s="84"/>
      <c r="H122" s="83"/>
    </row>
    <row r="123" spans="2:8" ht="15.75">
      <c r="B123" s="80"/>
      <c r="C123" s="80"/>
      <c r="D123" s="84"/>
      <c r="E123" s="84"/>
      <c r="F123" s="84"/>
      <c r="G123" s="84"/>
      <c r="H123" s="83"/>
    </row>
    <row r="124" spans="2:8" ht="15.75">
      <c r="B124" s="80"/>
      <c r="C124" s="80"/>
      <c r="D124" s="84"/>
      <c r="E124" s="84"/>
      <c r="F124" s="84"/>
      <c r="G124" s="84"/>
      <c r="H124" s="83"/>
    </row>
    <row r="125" spans="2:8" ht="15.75">
      <c r="B125" s="80"/>
      <c r="C125" s="80"/>
      <c r="D125" s="84"/>
      <c r="E125" s="84"/>
      <c r="F125" s="84"/>
      <c r="G125" s="84"/>
      <c r="H125" s="83"/>
    </row>
    <row r="126" spans="2:14" s="85" customFormat="1" ht="15.75">
      <c r="B126" s="80"/>
      <c r="C126" s="80"/>
      <c r="D126" s="84"/>
      <c r="E126" s="84"/>
      <c r="F126" s="84"/>
      <c r="G126" s="84"/>
      <c r="H126" s="83"/>
      <c r="I126" s="9"/>
      <c r="J126" s="9"/>
      <c r="K126" s="9"/>
      <c r="L126" s="9"/>
      <c r="M126" s="9"/>
      <c r="N126" s="9"/>
    </row>
    <row r="127" spans="2:14" s="85" customFormat="1" ht="15.75">
      <c r="B127" s="80"/>
      <c r="C127" s="80"/>
      <c r="D127" s="84"/>
      <c r="E127" s="84"/>
      <c r="F127" s="84"/>
      <c r="G127" s="84"/>
      <c r="H127" s="83"/>
      <c r="I127" s="9"/>
      <c r="J127" s="9"/>
      <c r="K127" s="9"/>
      <c r="L127" s="9"/>
      <c r="M127" s="9"/>
      <c r="N127" s="9"/>
    </row>
    <row r="128" spans="2:14" s="85" customFormat="1" ht="15.75">
      <c r="B128" s="80"/>
      <c r="C128" s="80"/>
      <c r="D128" s="84"/>
      <c r="E128" s="84"/>
      <c r="F128" s="84"/>
      <c r="G128" s="84"/>
      <c r="H128" s="83"/>
      <c r="I128" s="9"/>
      <c r="J128" s="9"/>
      <c r="K128" s="9"/>
      <c r="L128" s="9"/>
      <c r="M128" s="9"/>
      <c r="N128" s="9"/>
    </row>
    <row r="129" spans="2:14" s="85" customFormat="1" ht="15.75">
      <c r="B129" s="80"/>
      <c r="C129" s="80"/>
      <c r="D129" s="84"/>
      <c r="E129" s="84"/>
      <c r="F129" s="84"/>
      <c r="G129" s="84"/>
      <c r="H129" s="83"/>
      <c r="I129" s="9"/>
      <c r="J129" s="9"/>
      <c r="K129" s="9"/>
      <c r="L129" s="9"/>
      <c r="M129" s="9"/>
      <c r="N129" s="9"/>
    </row>
    <row r="130" spans="2:14" s="85" customFormat="1" ht="15.75">
      <c r="B130" s="80"/>
      <c r="C130" s="80"/>
      <c r="D130" s="84"/>
      <c r="E130" s="84"/>
      <c r="F130" s="84"/>
      <c r="G130" s="84"/>
      <c r="H130" s="83"/>
      <c r="I130" s="9"/>
      <c r="J130" s="9"/>
      <c r="K130" s="9"/>
      <c r="L130" s="9"/>
      <c r="M130" s="9"/>
      <c r="N130" s="9"/>
    </row>
    <row r="131" spans="2:14" s="85" customFormat="1" ht="15.75">
      <c r="B131" s="80"/>
      <c r="C131" s="80"/>
      <c r="D131" s="84"/>
      <c r="E131" s="84"/>
      <c r="F131" s="84"/>
      <c r="G131" s="84"/>
      <c r="H131" s="83"/>
      <c r="I131" s="9"/>
      <c r="J131" s="9"/>
      <c r="K131" s="9"/>
      <c r="L131" s="9"/>
      <c r="M131" s="9"/>
      <c r="N131" s="9"/>
    </row>
    <row r="132" spans="2:14" s="85" customFormat="1" ht="15.75">
      <c r="B132" s="80"/>
      <c r="C132" s="80"/>
      <c r="D132" s="84"/>
      <c r="E132" s="84"/>
      <c r="F132" s="84"/>
      <c r="G132" s="84"/>
      <c r="H132" s="83"/>
      <c r="I132" s="9"/>
      <c r="J132" s="9"/>
      <c r="K132" s="9"/>
      <c r="L132" s="9"/>
      <c r="M132" s="9"/>
      <c r="N132" s="9"/>
    </row>
    <row r="133" spans="2:14" s="85" customFormat="1" ht="15.75">
      <c r="B133" s="80"/>
      <c r="C133" s="80"/>
      <c r="D133" s="84"/>
      <c r="E133" s="84"/>
      <c r="F133" s="84"/>
      <c r="G133" s="84"/>
      <c r="H133" s="83"/>
      <c r="I133" s="9"/>
      <c r="J133" s="9"/>
      <c r="K133" s="9"/>
      <c r="L133" s="9"/>
      <c r="M133" s="9"/>
      <c r="N133" s="9"/>
    </row>
    <row r="134" spans="2:14" s="85" customFormat="1" ht="15.75">
      <c r="B134" s="80"/>
      <c r="C134" s="80"/>
      <c r="D134" s="84"/>
      <c r="E134" s="84"/>
      <c r="F134" s="84"/>
      <c r="G134" s="84"/>
      <c r="H134" s="83"/>
      <c r="I134" s="9"/>
      <c r="J134" s="9"/>
      <c r="K134" s="9"/>
      <c r="L134" s="9"/>
      <c r="M134" s="9"/>
      <c r="N134" s="9"/>
    </row>
    <row r="135" spans="2:14" s="85" customFormat="1" ht="15.75">
      <c r="B135" s="80"/>
      <c r="C135" s="80"/>
      <c r="D135" s="84"/>
      <c r="E135" s="84"/>
      <c r="F135" s="84"/>
      <c r="G135" s="84"/>
      <c r="H135" s="83"/>
      <c r="I135" s="9"/>
      <c r="J135" s="9"/>
      <c r="K135" s="9"/>
      <c r="L135" s="9"/>
      <c r="M135" s="9"/>
      <c r="N135" s="9"/>
    </row>
    <row r="136" spans="2:14" s="85" customFormat="1" ht="15.75">
      <c r="B136" s="80"/>
      <c r="C136" s="80"/>
      <c r="D136" s="84"/>
      <c r="E136" s="84"/>
      <c r="F136" s="84"/>
      <c r="G136" s="84"/>
      <c r="H136" s="83"/>
      <c r="I136" s="9"/>
      <c r="J136" s="9"/>
      <c r="K136" s="9"/>
      <c r="L136" s="9"/>
      <c r="M136" s="9"/>
      <c r="N136" s="9"/>
    </row>
    <row r="137" spans="2:14" s="85" customFormat="1" ht="15.75">
      <c r="B137" s="80"/>
      <c r="C137" s="80"/>
      <c r="D137" s="84"/>
      <c r="E137" s="84"/>
      <c r="F137" s="84"/>
      <c r="G137" s="84"/>
      <c r="H137" s="83"/>
      <c r="I137" s="9"/>
      <c r="J137" s="9"/>
      <c r="K137" s="9"/>
      <c r="L137" s="9"/>
      <c r="M137" s="9"/>
      <c r="N137" s="9"/>
    </row>
    <row r="138" spans="2:14" s="85" customFormat="1" ht="15.75">
      <c r="B138" s="80"/>
      <c r="C138" s="80"/>
      <c r="D138" s="84"/>
      <c r="E138" s="84"/>
      <c r="F138" s="84"/>
      <c r="G138" s="84"/>
      <c r="H138" s="83"/>
      <c r="I138" s="9"/>
      <c r="J138" s="9"/>
      <c r="K138" s="9"/>
      <c r="L138" s="9"/>
      <c r="M138" s="9"/>
      <c r="N138" s="9"/>
    </row>
    <row r="139" spans="2:14" s="85" customFormat="1" ht="15.75">
      <c r="B139" s="80"/>
      <c r="C139" s="80"/>
      <c r="D139" s="84"/>
      <c r="E139" s="84"/>
      <c r="F139" s="84"/>
      <c r="G139" s="84"/>
      <c r="H139" s="83"/>
      <c r="I139" s="9"/>
      <c r="J139" s="9"/>
      <c r="K139" s="9"/>
      <c r="L139" s="9"/>
      <c r="M139" s="9"/>
      <c r="N139" s="9"/>
    </row>
    <row r="140" spans="2:14" s="85" customFormat="1" ht="15.75">
      <c r="B140" s="80"/>
      <c r="C140" s="80"/>
      <c r="D140" s="84"/>
      <c r="E140" s="84"/>
      <c r="F140" s="84"/>
      <c r="G140" s="84"/>
      <c r="H140" s="83"/>
      <c r="I140" s="9"/>
      <c r="J140" s="9"/>
      <c r="K140" s="9"/>
      <c r="L140" s="9"/>
      <c r="M140" s="9"/>
      <c r="N140" s="9"/>
    </row>
    <row r="141" spans="2:14" s="85" customFormat="1" ht="15.75">
      <c r="B141" s="80"/>
      <c r="C141" s="80"/>
      <c r="D141" s="84"/>
      <c r="E141" s="84"/>
      <c r="F141" s="84"/>
      <c r="G141" s="84"/>
      <c r="H141" s="83"/>
      <c r="I141" s="9"/>
      <c r="J141" s="9"/>
      <c r="K141" s="9"/>
      <c r="L141" s="9"/>
      <c r="M141" s="9"/>
      <c r="N141" s="9"/>
    </row>
    <row r="142" spans="2:14" s="85" customFormat="1" ht="15.75">
      <c r="B142" s="80"/>
      <c r="C142" s="80"/>
      <c r="D142" s="84"/>
      <c r="E142" s="84"/>
      <c r="F142" s="84"/>
      <c r="G142" s="84"/>
      <c r="H142" s="83"/>
      <c r="I142" s="9"/>
      <c r="J142" s="9"/>
      <c r="K142" s="9"/>
      <c r="L142" s="9"/>
      <c r="M142" s="9"/>
      <c r="N142" s="9"/>
    </row>
    <row r="143" spans="2:14" s="85" customFormat="1" ht="15.75">
      <c r="B143" s="80"/>
      <c r="C143" s="80"/>
      <c r="D143" s="84"/>
      <c r="E143" s="84"/>
      <c r="F143" s="84"/>
      <c r="G143" s="84"/>
      <c r="H143" s="83"/>
      <c r="I143" s="9"/>
      <c r="J143" s="9"/>
      <c r="K143" s="9"/>
      <c r="L143" s="9"/>
      <c r="M143" s="9"/>
      <c r="N143" s="9"/>
    </row>
    <row r="144" spans="2:14" s="85" customFormat="1" ht="15.75">
      <c r="B144" s="80"/>
      <c r="C144" s="80"/>
      <c r="D144" s="84"/>
      <c r="E144" s="84"/>
      <c r="F144" s="84"/>
      <c r="G144" s="84"/>
      <c r="H144" s="83"/>
      <c r="I144" s="9"/>
      <c r="J144" s="9"/>
      <c r="K144" s="9"/>
      <c r="L144" s="9"/>
      <c r="M144" s="9"/>
      <c r="N144" s="9"/>
    </row>
    <row r="145" spans="2:14" s="85" customFormat="1" ht="15.75">
      <c r="B145" s="80"/>
      <c r="C145" s="80"/>
      <c r="D145" s="84"/>
      <c r="E145" s="84"/>
      <c r="F145" s="84"/>
      <c r="G145" s="84"/>
      <c r="H145" s="83"/>
      <c r="I145" s="9"/>
      <c r="J145" s="9"/>
      <c r="K145" s="9"/>
      <c r="L145" s="9"/>
      <c r="M145" s="9"/>
      <c r="N145" s="9"/>
    </row>
    <row r="146" spans="2:14" s="85" customFormat="1" ht="15.75">
      <c r="B146" s="80"/>
      <c r="C146" s="80"/>
      <c r="D146" s="84"/>
      <c r="E146" s="84"/>
      <c r="F146" s="84"/>
      <c r="G146" s="84"/>
      <c r="H146" s="83"/>
      <c r="I146" s="9"/>
      <c r="J146" s="9"/>
      <c r="K146" s="9"/>
      <c r="L146" s="9"/>
      <c r="M146" s="9"/>
      <c r="N146" s="9"/>
    </row>
    <row r="147" spans="2:14" s="85" customFormat="1" ht="15.75">
      <c r="B147" s="80"/>
      <c r="C147" s="80"/>
      <c r="D147" s="84"/>
      <c r="E147" s="84"/>
      <c r="F147" s="84"/>
      <c r="G147" s="84"/>
      <c r="H147" s="83"/>
      <c r="I147" s="9"/>
      <c r="J147" s="9"/>
      <c r="K147" s="9"/>
      <c r="L147" s="9"/>
      <c r="M147" s="9"/>
      <c r="N147" s="9"/>
    </row>
    <row r="148" spans="2:14" s="85" customFormat="1" ht="15.75">
      <c r="B148" s="80"/>
      <c r="C148" s="80"/>
      <c r="D148" s="84"/>
      <c r="E148" s="84"/>
      <c r="F148" s="84"/>
      <c r="G148" s="84"/>
      <c r="H148" s="83"/>
      <c r="I148" s="9"/>
      <c r="J148" s="9"/>
      <c r="K148" s="9"/>
      <c r="L148" s="9"/>
      <c r="M148" s="9"/>
      <c r="N148" s="9"/>
    </row>
    <row r="149" spans="2:14" s="85" customFormat="1" ht="15.75">
      <c r="B149" s="80"/>
      <c r="C149" s="80"/>
      <c r="D149" s="84"/>
      <c r="E149" s="84"/>
      <c r="F149" s="84"/>
      <c r="G149" s="84"/>
      <c r="H149" s="83"/>
      <c r="I149" s="9"/>
      <c r="J149" s="9"/>
      <c r="K149" s="9"/>
      <c r="L149" s="9"/>
      <c r="M149" s="9"/>
      <c r="N149" s="9"/>
    </row>
    <row r="150" spans="2:14" s="85" customFormat="1" ht="15.75">
      <c r="B150" s="80"/>
      <c r="C150" s="80"/>
      <c r="D150" s="84"/>
      <c r="E150" s="84"/>
      <c r="F150" s="84"/>
      <c r="G150" s="84"/>
      <c r="H150" s="83"/>
      <c r="I150" s="9"/>
      <c r="J150" s="9"/>
      <c r="K150" s="9"/>
      <c r="L150" s="9"/>
      <c r="M150" s="9"/>
      <c r="N150" s="9"/>
    </row>
    <row r="151" spans="2:14" s="85" customFormat="1" ht="15.75">
      <c r="B151" s="80"/>
      <c r="C151" s="80"/>
      <c r="D151" s="84"/>
      <c r="E151" s="84"/>
      <c r="F151" s="84"/>
      <c r="G151" s="84"/>
      <c r="H151" s="83"/>
      <c r="I151" s="9"/>
      <c r="J151" s="9"/>
      <c r="K151" s="9"/>
      <c r="L151" s="9"/>
      <c r="M151" s="9"/>
      <c r="N151" s="9"/>
    </row>
    <row r="152" spans="2:14" s="85" customFormat="1" ht="15.75">
      <c r="B152" s="80"/>
      <c r="C152" s="80"/>
      <c r="D152" s="84"/>
      <c r="E152" s="84"/>
      <c r="F152" s="84"/>
      <c r="G152" s="84"/>
      <c r="H152" s="83"/>
      <c r="I152" s="9"/>
      <c r="J152" s="9"/>
      <c r="K152" s="9"/>
      <c r="L152" s="9"/>
      <c r="M152" s="9"/>
      <c r="N152" s="9"/>
    </row>
    <row r="153" spans="2:14" s="85" customFormat="1" ht="15.75">
      <c r="B153" s="80"/>
      <c r="C153" s="80"/>
      <c r="D153" s="84"/>
      <c r="E153" s="84"/>
      <c r="F153" s="84"/>
      <c r="G153" s="84"/>
      <c r="H153" s="83"/>
      <c r="I153" s="9"/>
      <c r="J153" s="9"/>
      <c r="K153" s="9"/>
      <c r="L153" s="9"/>
      <c r="M153" s="9"/>
      <c r="N153" s="9"/>
    </row>
    <row r="154" spans="2:14" s="85" customFormat="1" ht="15.75">
      <c r="B154" s="80"/>
      <c r="C154" s="80"/>
      <c r="D154" s="84"/>
      <c r="E154" s="84"/>
      <c r="F154" s="84"/>
      <c r="G154" s="84"/>
      <c r="H154" s="83"/>
      <c r="I154" s="9"/>
      <c r="J154" s="9"/>
      <c r="K154" s="9"/>
      <c r="L154" s="9"/>
      <c r="M154" s="9"/>
      <c r="N154" s="9"/>
    </row>
    <row r="155" spans="2:14" s="85" customFormat="1" ht="15.75">
      <c r="B155" s="80"/>
      <c r="C155" s="80"/>
      <c r="D155" s="84"/>
      <c r="E155" s="84"/>
      <c r="F155" s="84"/>
      <c r="G155" s="84"/>
      <c r="H155" s="83"/>
      <c r="I155" s="9"/>
      <c r="J155" s="9"/>
      <c r="K155" s="9"/>
      <c r="L155" s="9"/>
      <c r="M155" s="9"/>
      <c r="N155" s="9"/>
    </row>
    <row r="156" spans="2:14" s="85" customFormat="1" ht="15.75">
      <c r="B156" s="80"/>
      <c r="C156" s="80"/>
      <c r="D156" s="84"/>
      <c r="E156" s="84"/>
      <c r="F156" s="84"/>
      <c r="G156" s="84"/>
      <c r="H156" s="83"/>
      <c r="I156" s="9"/>
      <c r="J156" s="9"/>
      <c r="K156" s="9"/>
      <c r="L156" s="9"/>
      <c r="M156" s="9"/>
      <c r="N156" s="9"/>
    </row>
    <row r="157" spans="2:14" s="85" customFormat="1" ht="15.75">
      <c r="B157" s="80"/>
      <c r="C157" s="80"/>
      <c r="D157" s="84"/>
      <c r="E157" s="84"/>
      <c r="F157" s="84"/>
      <c r="G157" s="84"/>
      <c r="H157" s="83"/>
      <c r="I157" s="9"/>
      <c r="J157" s="9"/>
      <c r="K157" s="9"/>
      <c r="L157" s="9"/>
      <c r="M157" s="9"/>
      <c r="N157" s="9"/>
    </row>
    <row r="158" spans="2:14" s="85" customFormat="1" ht="15.75">
      <c r="B158" s="80"/>
      <c r="C158" s="80"/>
      <c r="D158" s="84"/>
      <c r="E158" s="84"/>
      <c r="F158" s="84"/>
      <c r="G158" s="84"/>
      <c r="H158" s="83"/>
      <c r="I158" s="9"/>
      <c r="J158" s="9"/>
      <c r="K158" s="9"/>
      <c r="L158" s="9"/>
      <c r="M158" s="9"/>
      <c r="N158" s="9"/>
    </row>
    <row r="159" spans="2:14" s="85" customFormat="1" ht="15.75">
      <c r="B159" s="80"/>
      <c r="C159" s="80"/>
      <c r="H159" s="9"/>
      <c r="I159" s="9"/>
      <c r="J159" s="9"/>
      <c r="K159" s="9"/>
      <c r="L159" s="9"/>
      <c r="M159" s="9"/>
      <c r="N159" s="9"/>
    </row>
    <row r="160" spans="2:14" s="85" customFormat="1" ht="15.75">
      <c r="B160" s="80"/>
      <c r="C160" s="80"/>
      <c r="H160" s="9"/>
      <c r="I160" s="9"/>
      <c r="J160" s="9"/>
      <c r="K160" s="9"/>
      <c r="L160" s="9"/>
      <c r="M160" s="9"/>
      <c r="N160" s="9"/>
    </row>
    <row r="161" spans="2:14" s="85" customFormat="1" ht="15.75">
      <c r="B161" s="80"/>
      <c r="C161" s="80"/>
      <c r="H161" s="9"/>
      <c r="I161" s="9"/>
      <c r="J161" s="9"/>
      <c r="K161" s="9"/>
      <c r="L161" s="9"/>
      <c r="M161" s="9"/>
      <c r="N161" s="9"/>
    </row>
    <row r="162" spans="2:14" s="85" customFormat="1" ht="15.75">
      <c r="B162" s="80"/>
      <c r="C162" s="80"/>
      <c r="H162" s="9"/>
      <c r="I162" s="9"/>
      <c r="J162" s="9"/>
      <c r="K162" s="9"/>
      <c r="L162" s="9"/>
      <c r="M162" s="9"/>
      <c r="N162" s="9"/>
    </row>
    <row r="163" spans="2:14" s="85" customFormat="1" ht="15.75">
      <c r="B163" s="80"/>
      <c r="C163" s="80"/>
      <c r="H163" s="9"/>
      <c r="I163" s="9"/>
      <c r="J163" s="9"/>
      <c r="K163" s="9"/>
      <c r="L163" s="9"/>
      <c r="M163" s="9"/>
      <c r="N163" s="9"/>
    </row>
    <row r="164" spans="2:14" s="85" customFormat="1" ht="15.75">
      <c r="B164" s="80"/>
      <c r="C164" s="80"/>
      <c r="H164" s="9"/>
      <c r="I164" s="9"/>
      <c r="J164" s="9"/>
      <c r="K164" s="9"/>
      <c r="L164" s="9"/>
      <c r="M164" s="9"/>
      <c r="N164" s="9"/>
    </row>
    <row r="165" spans="2:14" s="85" customFormat="1" ht="15.75">
      <c r="B165" s="80"/>
      <c r="C165" s="80"/>
      <c r="H165" s="9"/>
      <c r="I165" s="9"/>
      <c r="J165" s="9"/>
      <c r="K165" s="9"/>
      <c r="L165" s="9"/>
      <c r="M165" s="9"/>
      <c r="N165" s="9"/>
    </row>
    <row r="166" spans="2:14" s="85" customFormat="1" ht="15.75">
      <c r="B166" s="80"/>
      <c r="C166" s="80"/>
      <c r="H166" s="9"/>
      <c r="I166" s="9"/>
      <c r="J166" s="9"/>
      <c r="K166" s="9"/>
      <c r="L166" s="9"/>
      <c r="M166" s="9"/>
      <c r="N166" s="9"/>
    </row>
    <row r="167" spans="2:14" s="85" customFormat="1" ht="15.75">
      <c r="B167" s="80"/>
      <c r="C167" s="80"/>
      <c r="H167" s="9"/>
      <c r="I167" s="9"/>
      <c r="J167" s="9"/>
      <c r="K167" s="9"/>
      <c r="L167" s="9"/>
      <c r="M167" s="9"/>
      <c r="N167" s="9"/>
    </row>
    <row r="168" spans="2:14" s="85" customFormat="1" ht="15.75">
      <c r="B168" s="80"/>
      <c r="C168" s="80"/>
      <c r="H168" s="9"/>
      <c r="I168" s="9"/>
      <c r="J168" s="9"/>
      <c r="K168" s="9"/>
      <c r="L168" s="9"/>
      <c r="M168" s="9"/>
      <c r="N168" s="9"/>
    </row>
    <row r="169" spans="2:14" s="85" customFormat="1" ht="15.75">
      <c r="B169" s="80"/>
      <c r="C169" s="80"/>
      <c r="H169" s="9"/>
      <c r="I169" s="9"/>
      <c r="J169" s="9"/>
      <c r="K169" s="9"/>
      <c r="L169" s="9"/>
      <c r="M169" s="9"/>
      <c r="N169" s="9"/>
    </row>
    <row r="170" spans="2:14" s="85" customFormat="1" ht="15.75">
      <c r="B170" s="80"/>
      <c r="C170" s="80"/>
      <c r="H170" s="9"/>
      <c r="I170" s="9"/>
      <c r="J170" s="9"/>
      <c r="K170" s="9"/>
      <c r="L170" s="9"/>
      <c r="M170" s="9"/>
      <c r="N170" s="9"/>
    </row>
    <row r="171" spans="2:14" s="85" customFormat="1" ht="15.75">
      <c r="B171" s="80"/>
      <c r="C171" s="80"/>
      <c r="H171" s="9"/>
      <c r="I171" s="9"/>
      <c r="J171" s="9"/>
      <c r="K171" s="9"/>
      <c r="L171" s="9"/>
      <c r="M171" s="9"/>
      <c r="N171" s="9"/>
    </row>
    <row r="172" spans="2:14" s="85" customFormat="1" ht="15.75">
      <c r="B172" s="80"/>
      <c r="C172" s="80"/>
      <c r="H172" s="9"/>
      <c r="I172" s="9"/>
      <c r="J172" s="9"/>
      <c r="K172" s="9"/>
      <c r="L172" s="9"/>
      <c r="M172" s="9"/>
      <c r="N172" s="9"/>
    </row>
    <row r="173" spans="2:14" s="85" customFormat="1" ht="15.75">
      <c r="B173" s="80"/>
      <c r="C173" s="80"/>
      <c r="H173" s="9"/>
      <c r="I173" s="9"/>
      <c r="J173" s="9"/>
      <c r="K173" s="9"/>
      <c r="L173" s="9"/>
      <c r="M173" s="9"/>
      <c r="N173" s="9"/>
    </row>
    <row r="174" spans="2:14" s="85" customFormat="1" ht="15.75">
      <c r="B174" s="80"/>
      <c r="H174" s="9"/>
      <c r="I174" s="9"/>
      <c r="J174" s="9"/>
      <c r="K174" s="9"/>
      <c r="L174" s="9"/>
      <c r="M174" s="9"/>
      <c r="N174" s="9"/>
    </row>
    <row r="175" spans="2:14" s="85" customFormat="1" ht="15.75">
      <c r="B175" s="80"/>
      <c r="H175" s="9"/>
      <c r="I175" s="9"/>
      <c r="J175" s="9"/>
      <c r="K175" s="9"/>
      <c r="L175" s="9"/>
      <c r="M175" s="9"/>
      <c r="N175" s="9"/>
    </row>
    <row r="176" spans="2:14" s="85" customFormat="1" ht="15.75">
      <c r="B176" s="80"/>
      <c r="H176" s="9"/>
      <c r="I176" s="9"/>
      <c r="J176" s="9"/>
      <c r="K176" s="9"/>
      <c r="L176" s="9"/>
      <c r="M176" s="9"/>
      <c r="N176" s="9"/>
    </row>
    <row r="177" spans="2:14" s="85" customFormat="1" ht="15.75">
      <c r="B177" s="80"/>
      <c r="H177" s="9"/>
      <c r="I177" s="9"/>
      <c r="J177" s="9"/>
      <c r="K177" s="9"/>
      <c r="L177" s="9"/>
      <c r="M177" s="9"/>
      <c r="N177" s="9"/>
    </row>
    <row r="178" spans="2:14" s="85" customFormat="1" ht="15.75">
      <c r="B178" s="80"/>
      <c r="H178" s="9"/>
      <c r="I178" s="9"/>
      <c r="J178" s="9"/>
      <c r="K178" s="9"/>
      <c r="L178" s="9"/>
      <c r="M178" s="9"/>
      <c r="N178" s="9"/>
    </row>
    <row r="179" spans="2:14" s="85" customFormat="1" ht="15.75">
      <c r="B179" s="80"/>
      <c r="H179" s="9"/>
      <c r="I179" s="9"/>
      <c r="J179" s="9"/>
      <c r="K179" s="9"/>
      <c r="L179" s="9"/>
      <c r="M179" s="9"/>
      <c r="N179" s="9"/>
    </row>
    <row r="180" spans="2:14" s="85" customFormat="1" ht="15.75">
      <c r="B180" s="80"/>
      <c r="H180" s="9"/>
      <c r="I180" s="9"/>
      <c r="J180" s="9"/>
      <c r="K180" s="9"/>
      <c r="L180" s="9"/>
      <c r="M180" s="9"/>
      <c r="N180" s="9"/>
    </row>
    <row r="181" spans="2:14" s="85" customFormat="1" ht="15.75">
      <c r="B181" s="80"/>
      <c r="H181" s="9"/>
      <c r="I181" s="9"/>
      <c r="J181" s="9"/>
      <c r="K181" s="9"/>
      <c r="L181" s="9"/>
      <c r="M181" s="9"/>
      <c r="N181" s="9"/>
    </row>
    <row r="182" spans="2:14" s="85" customFormat="1" ht="15.75">
      <c r="B182" s="80"/>
      <c r="H182" s="9"/>
      <c r="I182" s="9"/>
      <c r="J182" s="9"/>
      <c r="K182" s="9"/>
      <c r="L182" s="9"/>
      <c r="M182" s="9"/>
      <c r="N182" s="9"/>
    </row>
    <row r="183" spans="2:14" s="85" customFormat="1" ht="15.75">
      <c r="B183" s="80"/>
      <c r="H183" s="9"/>
      <c r="I183" s="9"/>
      <c r="J183" s="9"/>
      <c r="K183" s="9"/>
      <c r="L183" s="9"/>
      <c r="M183" s="9"/>
      <c r="N183" s="9"/>
    </row>
    <row r="184" spans="2:14" s="85" customFormat="1" ht="15.75">
      <c r="B184" s="80"/>
      <c r="H184" s="9"/>
      <c r="I184" s="9"/>
      <c r="J184" s="9"/>
      <c r="K184" s="9"/>
      <c r="L184" s="9"/>
      <c r="M184" s="9"/>
      <c r="N184" s="9"/>
    </row>
    <row r="185" spans="2:14" s="85" customFormat="1" ht="15.75">
      <c r="B185" s="80"/>
      <c r="H185" s="9"/>
      <c r="I185" s="9"/>
      <c r="J185" s="9"/>
      <c r="K185" s="9"/>
      <c r="L185" s="9"/>
      <c r="M185" s="9"/>
      <c r="N185" s="9"/>
    </row>
    <row r="186" spans="2:14" s="85" customFormat="1" ht="15.75">
      <c r="B186" s="80"/>
      <c r="H186" s="9"/>
      <c r="I186" s="9"/>
      <c r="J186" s="9"/>
      <c r="K186" s="9"/>
      <c r="L186" s="9"/>
      <c r="M186" s="9"/>
      <c r="N186" s="9"/>
    </row>
    <row r="187" spans="2:14" s="85" customFormat="1" ht="15.75">
      <c r="B187" s="80"/>
      <c r="H187" s="9"/>
      <c r="I187" s="9"/>
      <c r="J187" s="9"/>
      <c r="K187" s="9"/>
      <c r="L187" s="9"/>
      <c r="M187" s="9"/>
      <c r="N187" s="9"/>
    </row>
    <row r="188" spans="2:14" s="85" customFormat="1" ht="15.75">
      <c r="B188" s="80"/>
      <c r="H188" s="9"/>
      <c r="I188" s="9"/>
      <c r="J188" s="9"/>
      <c r="K188" s="9"/>
      <c r="L188" s="9"/>
      <c r="M188" s="9"/>
      <c r="N188" s="9"/>
    </row>
    <row r="189" spans="2:14" s="85" customFormat="1" ht="15.75">
      <c r="B189" s="80"/>
      <c r="H189" s="9"/>
      <c r="I189" s="9"/>
      <c r="J189" s="9"/>
      <c r="K189" s="9"/>
      <c r="L189" s="9"/>
      <c r="M189" s="9"/>
      <c r="N189" s="9"/>
    </row>
    <row r="190" spans="2:14" s="85" customFormat="1" ht="15.75">
      <c r="B190" s="80"/>
      <c r="H190" s="9"/>
      <c r="I190" s="9"/>
      <c r="J190" s="9"/>
      <c r="K190" s="9"/>
      <c r="L190" s="9"/>
      <c r="M190" s="9"/>
      <c r="N190" s="9"/>
    </row>
    <row r="191" spans="2:14" s="85" customFormat="1" ht="15.75">
      <c r="B191" s="80"/>
      <c r="H191" s="9"/>
      <c r="I191" s="9"/>
      <c r="J191" s="9"/>
      <c r="K191" s="9"/>
      <c r="L191" s="9"/>
      <c r="M191" s="9"/>
      <c r="N191" s="9"/>
    </row>
    <row r="192" spans="2:14" s="85" customFormat="1" ht="15.75">
      <c r="B192" s="80"/>
      <c r="H192" s="9"/>
      <c r="I192" s="9"/>
      <c r="J192" s="9"/>
      <c r="K192" s="9"/>
      <c r="L192" s="9"/>
      <c r="M192" s="9"/>
      <c r="N192" s="9"/>
    </row>
    <row r="193" spans="2:14" s="85" customFormat="1" ht="15.75">
      <c r="B193" s="80"/>
      <c r="H193" s="9"/>
      <c r="I193" s="9"/>
      <c r="J193" s="9"/>
      <c r="K193" s="9"/>
      <c r="L193" s="9"/>
      <c r="M193" s="9"/>
      <c r="N193" s="9"/>
    </row>
    <row r="194" spans="2:14" s="85" customFormat="1" ht="15.75">
      <c r="B194" s="80"/>
      <c r="H194" s="9"/>
      <c r="I194" s="9"/>
      <c r="J194" s="9"/>
      <c r="K194" s="9"/>
      <c r="L194" s="9"/>
      <c r="M194" s="9"/>
      <c r="N194" s="9"/>
    </row>
    <row r="195" spans="2:14" s="85" customFormat="1" ht="15.75">
      <c r="B195" s="80"/>
      <c r="H195" s="9"/>
      <c r="I195" s="9"/>
      <c r="J195" s="9"/>
      <c r="K195" s="9"/>
      <c r="L195" s="9"/>
      <c r="M195" s="9"/>
      <c r="N195" s="9"/>
    </row>
    <row r="196" spans="2:14" s="85" customFormat="1" ht="15.75">
      <c r="B196" s="80"/>
      <c r="H196" s="9"/>
      <c r="I196" s="9"/>
      <c r="J196" s="9"/>
      <c r="K196" s="9"/>
      <c r="L196" s="9"/>
      <c r="M196" s="9"/>
      <c r="N196" s="9"/>
    </row>
    <row r="197" spans="2:14" s="85" customFormat="1" ht="15.75">
      <c r="B197" s="80"/>
      <c r="H197" s="9"/>
      <c r="I197" s="9"/>
      <c r="J197" s="9"/>
      <c r="K197" s="9"/>
      <c r="L197" s="9"/>
      <c r="M197" s="9"/>
      <c r="N197" s="9"/>
    </row>
    <row r="198" spans="2:14" s="85" customFormat="1" ht="15.75">
      <c r="B198" s="80"/>
      <c r="H198" s="9"/>
      <c r="I198" s="9"/>
      <c r="J198" s="9"/>
      <c r="K198" s="9"/>
      <c r="L198" s="9"/>
      <c r="M198" s="9"/>
      <c r="N198" s="9"/>
    </row>
    <row r="199" spans="2:14" s="85" customFormat="1" ht="15.75">
      <c r="B199" s="80"/>
      <c r="H199" s="9"/>
      <c r="I199" s="9"/>
      <c r="J199" s="9"/>
      <c r="K199" s="9"/>
      <c r="L199" s="9"/>
      <c r="M199" s="9"/>
      <c r="N199" s="9"/>
    </row>
    <row r="200" spans="2:14" s="85" customFormat="1" ht="15.75">
      <c r="B200" s="80"/>
      <c r="H200" s="9"/>
      <c r="I200" s="9"/>
      <c r="J200" s="9"/>
      <c r="K200" s="9"/>
      <c r="L200" s="9"/>
      <c r="M200" s="9"/>
      <c r="N200" s="9"/>
    </row>
    <row r="201" spans="2:14" s="85" customFormat="1" ht="15.75">
      <c r="B201" s="80"/>
      <c r="H201" s="9"/>
      <c r="I201" s="9"/>
      <c r="J201" s="9"/>
      <c r="K201" s="9"/>
      <c r="L201" s="9"/>
      <c r="M201" s="9"/>
      <c r="N201" s="9"/>
    </row>
    <row r="202" spans="2:14" s="85" customFormat="1" ht="15.75">
      <c r="B202" s="80"/>
      <c r="H202" s="9"/>
      <c r="I202" s="9"/>
      <c r="J202" s="9"/>
      <c r="K202" s="9"/>
      <c r="L202" s="9"/>
      <c r="M202" s="9"/>
      <c r="N202" s="9"/>
    </row>
    <row r="203" spans="2:14" s="85" customFormat="1" ht="15.75">
      <c r="B203" s="80"/>
      <c r="H203" s="9"/>
      <c r="I203" s="9"/>
      <c r="J203" s="9"/>
      <c r="K203" s="9"/>
      <c r="L203" s="9"/>
      <c r="M203" s="9"/>
      <c r="N203" s="9"/>
    </row>
    <row r="204" spans="2:14" s="85" customFormat="1" ht="15.75">
      <c r="B204" s="80"/>
      <c r="H204" s="9"/>
      <c r="I204" s="9"/>
      <c r="J204" s="9"/>
      <c r="K204" s="9"/>
      <c r="L204" s="9"/>
      <c r="M204" s="9"/>
      <c r="N204" s="9"/>
    </row>
    <row r="205" spans="2:14" s="85" customFormat="1" ht="15.75">
      <c r="B205" s="80"/>
      <c r="H205" s="9"/>
      <c r="I205" s="9"/>
      <c r="J205" s="9"/>
      <c r="K205" s="9"/>
      <c r="L205" s="9"/>
      <c r="M205" s="9"/>
      <c r="N205" s="9"/>
    </row>
    <row r="206" spans="2:14" s="85" customFormat="1" ht="15.75">
      <c r="B206" s="80"/>
      <c r="H206" s="9"/>
      <c r="I206" s="9"/>
      <c r="J206" s="9"/>
      <c r="K206" s="9"/>
      <c r="L206" s="9"/>
      <c r="M206" s="9"/>
      <c r="N206" s="9"/>
    </row>
    <row r="207" spans="2:14" s="85" customFormat="1" ht="15.75">
      <c r="B207" s="80"/>
      <c r="H207" s="9"/>
      <c r="I207" s="9"/>
      <c r="J207" s="9"/>
      <c r="K207" s="9"/>
      <c r="L207" s="9"/>
      <c r="M207" s="9"/>
      <c r="N207" s="9"/>
    </row>
    <row r="208" spans="2:14" s="85" customFormat="1" ht="15.75">
      <c r="B208" s="80"/>
      <c r="H208" s="9"/>
      <c r="I208" s="9"/>
      <c r="J208" s="9"/>
      <c r="K208" s="9"/>
      <c r="L208" s="9"/>
      <c r="M208" s="9"/>
      <c r="N208" s="9"/>
    </row>
    <row r="209" spans="2:14" s="85" customFormat="1" ht="15.75">
      <c r="B209" s="80"/>
      <c r="H209" s="9"/>
      <c r="I209" s="9"/>
      <c r="J209" s="9"/>
      <c r="K209" s="9"/>
      <c r="L209" s="9"/>
      <c r="M209" s="9"/>
      <c r="N209" s="9"/>
    </row>
    <row r="210" spans="2:14" s="85" customFormat="1" ht="15.75">
      <c r="B210" s="80"/>
      <c r="H210" s="9"/>
      <c r="I210" s="9"/>
      <c r="J210" s="9"/>
      <c r="K210" s="9"/>
      <c r="L210" s="9"/>
      <c r="M210" s="9"/>
      <c r="N210" s="9"/>
    </row>
    <row r="211" spans="2:14" s="85" customFormat="1" ht="15.75">
      <c r="B211" s="80"/>
      <c r="H211" s="9"/>
      <c r="I211" s="9"/>
      <c r="J211" s="9"/>
      <c r="K211" s="9"/>
      <c r="L211" s="9"/>
      <c r="M211" s="9"/>
      <c r="N211" s="9"/>
    </row>
    <row r="212" spans="2:14" s="85" customFormat="1" ht="15.75">
      <c r="B212" s="80"/>
      <c r="H212" s="9"/>
      <c r="I212" s="9"/>
      <c r="J212" s="9"/>
      <c r="K212" s="9"/>
      <c r="L212" s="9"/>
      <c r="M212" s="9"/>
      <c r="N212" s="9"/>
    </row>
    <row r="213" spans="2:14" s="85" customFormat="1" ht="15.75">
      <c r="B213" s="80"/>
      <c r="H213" s="9"/>
      <c r="I213" s="9"/>
      <c r="J213" s="9"/>
      <c r="K213" s="9"/>
      <c r="L213" s="9"/>
      <c r="M213" s="9"/>
      <c r="N213" s="9"/>
    </row>
    <row r="214" spans="2:14" s="85" customFormat="1" ht="15.75">
      <c r="B214" s="80"/>
      <c r="H214" s="9"/>
      <c r="I214" s="9"/>
      <c r="J214" s="9"/>
      <c r="K214" s="9"/>
      <c r="L214" s="9"/>
      <c r="M214" s="9"/>
      <c r="N214" s="9"/>
    </row>
    <row r="215" spans="2:14" s="85" customFormat="1" ht="15.75">
      <c r="B215" s="80"/>
      <c r="H215" s="9"/>
      <c r="I215" s="9"/>
      <c r="J215" s="9"/>
      <c r="K215" s="9"/>
      <c r="L215" s="9"/>
      <c r="M215" s="9"/>
      <c r="N215" s="9"/>
    </row>
    <row r="216" spans="2:14" s="85" customFormat="1" ht="15.75">
      <c r="B216" s="80"/>
      <c r="H216" s="9"/>
      <c r="I216" s="9"/>
      <c r="J216" s="9"/>
      <c r="K216" s="9"/>
      <c r="L216" s="9"/>
      <c r="M216" s="9"/>
      <c r="N216" s="9"/>
    </row>
    <row r="217" spans="2:14" s="85" customFormat="1" ht="15.75">
      <c r="B217" s="80"/>
      <c r="H217" s="9"/>
      <c r="I217" s="9"/>
      <c r="J217" s="9"/>
      <c r="K217" s="9"/>
      <c r="L217" s="9"/>
      <c r="M217" s="9"/>
      <c r="N217" s="9"/>
    </row>
    <row r="218" spans="2:14" s="85" customFormat="1" ht="15.75">
      <c r="B218" s="80"/>
      <c r="H218" s="9"/>
      <c r="I218" s="9"/>
      <c r="J218" s="9"/>
      <c r="K218" s="9"/>
      <c r="L218" s="9"/>
      <c r="M218" s="9"/>
      <c r="N218" s="9"/>
    </row>
    <row r="219" spans="2:14" s="85" customFormat="1" ht="15.75">
      <c r="B219" s="80"/>
      <c r="H219" s="9"/>
      <c r="I219" s="9"/>
      <c r="J219" s="9"/>
      <c r="K219" s="9"/>
      <c r="L219" s="9"/>
      <c r="M219" s="9"/>
      <c r="N219" s="9"/>
    </row>
    <row r="220" spans="2:14" s="85" customFormat="1" ht="15.75">
      <c r="B220" s="80"/>
      <c r="H220" s="9"/>
      <c r="I220" s="9"/>
      <c r="J220" s="9"/>
      <c r="K220" s="9"/>
      <c r="L220" s="9"/>
      <c r="M220" s="9"/>
      <c r="N220" s="9"/>
    </row>
    <row r="221" spans="2:14" s="85" customFormat="1" ht="15.75">
      <c r="B221" s="80"/>
      <c r="H221" s="9"/>
      <c r="I221" s="9"/>
      <c r="J221" s="9"/>
      <c r="K221" s="9"/>
      <c r="L221" s="9"/>
      <c r="M221" s="9"/>
      <c r="N221" s="9"/>
    </row>
    <row r="222" spans="2:14" s="85" customFormat="1" ht="15.75">
      <c r="B222" s="80"/>
      <c r="H222" s="9"/>
      <c r="I222" s="9"/>
      <c r="J222" s="9"/>
      <c r="K222" s="9"/>
      <c r="L222" s="9"/>
      <c r="M222" s="9"/>
      <c r="N222" s="9"/>
    </row>
    <row r="223" spans="2:14" s="85" customFormat="1" ht="15.75">
      <c r="B223" s="80"/>
      <c r="H223" s="9"/>
      <c r="I223" s="9"/>
      <c r="J223" s="9"/>
      <c r="K223" s="9"/>
      <c r="L223" s="9"/>
      <c r="M223" s="9"/>
      <c r="N223" s="9"/>
    </row>
    <row r="224" spans="2:14" s="85" customFormat="1" ht="15.75">
      <c r="B224" s="80"/>
      <c r="H224" s="9"/>
      <c r="I224" s="9"/>
      <c r="J224" s="9"/>
      <c r="K224" s="9"/>
      <c r="L224" s="9"/>
      <c r="M224" s="9"/>
      <c r="N224" s="9"/>
    </row>
    <row r="225" spans="2:14" s="85" customFormat="1" ht="15.75">
      <c r="B225" s="80"/>
      <c r="H225" s="9"/>
      <c r="I225" s="9"/>
      <c r="J225" s="9"/>
      <c r="K225" s="9"/>
      <c r="L225" s="9"/>
      <c r="M225" s="9"/>
      <c r="N225" s="9"/>
    </row>
    <row r="226" spans="2:14" s="85" customFormat="1" ht="15.75">
      <c r="B226" s="80"/>
      <c r="H226" s="9"/>
      <c r="I226" s="9"/>
      <c r="J226" s="9"/>
      <c r="K226" s="9"/>
      <c r="L226" s="9"/>
      <c r="M226" s="9"/>
      <c r="N226" s="9"/>
    </row>
    <row r="227" spans="2:14" s="85" customFormat="1" ht="15.75">
      <c r="B227" s="80"/>
      <c r="H227" s="9"/>
      <c r="I227" s="9"/>
      <c r="J227" s="9"/>
      <c r="K227" s="9"/>
      <c r="L227" s="9"/>
      <c r="M227" s="9"/>
      <c r="N227" s="9"/>
    </row>
    <row r="228" spans="2:14" s="85" customFormat="1" ht="15.75">
      <c r="B228" s="80"/>
      <c r="H228" s="9"/>
      <c r="I228" s="9"/>
      <c r="J228" s="9"/>
      <c r="K228" s="9"/>
      <c r="L228" s="9"/>
      <c r="M228" s="9"/>
      <c r="N228" s="9"/>
    </row>
    <row r="229" spans="2:14" s="85" customFormat="1" ht="15.75">
      <c r="B229" s="80"/>
      <c r="H229" s="9"/>
      <c r="I229" s="9"/>
      <c r="J229" s="9"/>
      <c r="K229" s="9"/>
      <c r="L229" s="9"/>
      <c r="M229" s="9"/>
      <c r="N229" s="9"/>
    </row>
    <row r="230" spans="2:14" s="85" customFormat="1" ht="15.75">
      <c r="B230" s="80"/>
      <c r="H230" s="9"/>
      <c r="I230" s="9"/>
      <c r="J230" s="9"/>
      <c r="K230" s="9"/>
      <c r="L230" s="9"/>
      <c r="M230" s="9"/>
      <c r="N230" s="9"/>
    </row>
    <row r="231" spans="2:14" s="85" customFormat="1" ht="15.75">
      <c r="B231" s="80"/>
      <c r="H231" s="9"/>
      <c r="I231" s="9"/>
      <c r="J231" s="9"/>
      <c r="K231" s="9"/>
      <c r="L231" s="9"/>
      <c r="M231" s="9"/>
      <c r="N231" s="9"/>
    </row>
    <row r="232" spans="2:14" s="85" customFormat="1" ht="15.75">
      <c r="B232" s="80"/>
      <c r="H232" s="9"/>
      <c r="I232" s="9"/>
      <c r="J232" s="9"/>
      <c r="K232" s="9"/>
      <c r="L232" s="9"/>
      <c r="M232" s="9"/>
      <c r="N232" s="9"/>
    </row>
    <row r="233" spans="2:14" s="85" customFormat="1" ht="15.75">
      <c r="B233" s="80"/>
      <c r="H233" s="9"/>
      <c r="I233" s="9"/>
      <c r="J233" s="9"/>
      <c r="K233" s="9"/>
      <c r="L233" s="9"/>
      <c r="M233" s="9"/>
      <c r="N233" s="9"/>
    </row>
    <row r="234" spans="2:14" s="85" customFormat="1" ht="15.75">
      <c r="B234" s="80"/>
      <c r="H234" s="9"/>
      <c r="I234" s="9"/>
      <c r="J234" s="9"/>
      <c r="K234" s="9"/>
      <c r="L234" s="9"/>
      <c r="M234" s="9"/>
      <c r="N234" s="9"/>
    </row>
    <row r="235" spans="2:14" s="85" customFormat="1" ht="15.75">
      <c r="B235" s="80"/>
      <c r="H235" s="9"/>
      <c r="I235" s="9"/>
      <c r="J235" s="9"/>
      <c r="K235" s="9"/>
      <c r="L235" s="9"/>
      <c r="M235" s="9"/>
      <c r="N235" s="9"/>
    </row>
    <row r="236" spans="2:14" s="85" customFormat="1" ht="15.75">
      <c r="B236" s="80"/>
      <c r="H236" s="9"/>
      <c r="I236" s="9"/>
      <c r="J236" s="9"/>
      <c r="K236" s="9"/>
      <c r="L236" s="9"/>
      <c r="M236" s="9"/>
      <c r="N236" s="9"/>
    </row>
    <row r="237" spans="2:14" s="85" customFormat="1" ht="15.75">
      <c r="B237" s="80"/>
      <c r="H237" s="9"/>
      <c r="I237" s="9"/>
      <c r="J237" s="9"/>
      <c r="K237" s="9"/>
      <c r="L237" s="9"/>
      <c r="M237" s="9"/>
      <c r="N237" s="9"/>
    </row>
    <row r="238" spans="2:14" s="85" customFormat="1" ht="15.75">
      <c r="B238" s="80"/>
      <c r="H238" s="9"/>
      <c r="I238" s="9"/>
      <c r="J238" s="9"/>
      <c r="K238" s="9"/>
      <c r="L238" s="9"/>
      <c r="M238" s="9"/>
      <c r="N238" s="9"/>
    </row>
    <row r="239" spans="2:14" s="85" customFormat="1" ht="15.75">
      <c r="B239" s="80"/>
      <c r="H239" s="9"/>
      <c r="I239" s="9"/>
      <c r="J239" s="9"/>
      <c r="K239" s="9"/>
      <c r="L239" s="9"/>
      <c r="M239" s="9"/>
      <c r="N239" s="9"/>
    </row>
    <row r="240" spans="2:14" s="85" customFormat="1" ht="15.75">
      <c r="B240" s="80"/>
      <c r="H240" s="9"/>
      <c r="I240" s="9"/>
      <c r="J240" s="9"/>
      <c r="K240" s="9"/>
      <c r="L240" s="9"/>
      <c r="M240" s="9"/>
      <c r="N240" s="9"/>
    </row>
    <row r="241" spans="2:14" s="85" customFormat="1" ht="15.75">
      <c r="B241" s="80"/>
      <c r="H241" s="9"/>
      <c r="I241" s="9"/>
      <c r="J241" s="9"/>
      <c r="K241" s="9"/>
      <c r="L241" s="9"/>
      <c r="M241" s="9"/>
      <c r="N241" s="9"/>
    </row>
    <row r="242" spans="2:14" s="85" customFormat="1" ht="15.75">
      <c r="B242" s="80"/>
      <c r="H242" s="9"/>
      <c r="I242" s="9"/>
      <c r="J242" s="9"/>
      <c r="K242" s="9"/>
      <c r="L242" s="9"/>
      <c r="M242" s="9"/>
      <c r="N242" s="9"/>
    </row>
    <row r="243" spans="2:14" s="85" customFormat="1" ht="15.75">
      <c r="B243" s="80"/>
      <c r="H243" s="9"/>
      <c r="I243" s="9"/>
      <c r="J243" s="9"/>
      <c r="K243" s="9"/>
      <c r="L243" s="9"/>
      <c r="M243" s="9"/>
      <c r="N243" s="9"/>
    </row>
    <row r="244" spans="2:14" s="85" customFormat="1" ht="15.75">
      <c r="B244" s="80"/>
      <c r="H244" s="9"/>
      <c r="I244" s="9"/>
      <c r="J244" s="9"/>
      <c r="K244" s="9"/>
      <c r="L244" s="9"/>
      <c r="M244" s="9"/>
      <c r="N244" s="9"/>
    </row>
    <row r="245" spans="2:14" s="85" customFormat="1" ht="15.75">
      <c r="B245" s="80"/>
      <c r="H245" s="9"/>
      <c r="I245" s="9"/>
      <c r="J245" s="9"/>
      <c r="K245" s="9"/>
      <c r="L245" s="9"/>
      <c r="M245" s="9"/>
      <c r="N245" s="9"/>
    </row>
    <row r="246" spans="2:14" s="85" customFormat="1" ht="15.75">
      <c r="B246" s="80"/>
      <c r="H246" s="9"/>
      <c r="I246" s="9"/>
      <c r="J246" s="9"/>
      <c r="K246" s="9"/>
      <c r="L246" s="9"/>
      <c r="M246" s="9"/>
      <c r="N246" s="9"/>
    </row>
    <row r="247" spans="2:14" s="85" customFormat="1" ht="15.75">
      <c r="B247" s="80"/>
      <c r="H247" s="9"/>
      <c r="I247" s="9"/>
      <c r="J247" s="9"/>
      <c r="K247" s="9"/>
      <c r="L247" s="9"/>
      <c r="M247" s="9"/>
      <c r="N247" s="9"/>
    </row>
    <row r="248" spans="2:14" s="85" customFormat="1" ht="15.75">
      <c r="B248" s="80"/>
      <c r="H248" s="9"/>
      <c r="I248" s="9"/>
      <c r="J248" s="9"/>
      <c r="K248" s="9"/>
      <c r="L248" s="9"/>
      <c r="M248" s="9"/>
      <c r="N248" s="9"/>
    </row>
    <row r="249" spans="2:14" s="85" customFormat="1" ht="15.75">
      <c r="B249" s="80"/>
      <c r="H249" s="9"/>
      <c r="I249" s="9"/>
      <c r="J249" s="9"/>
      <c r="K249" s="9"/>
      <c r="L249" s="9"/>
      <c r="M249" s="9"/>
      <c r="N249" s="9"/>
    </row>
    <row r="250" spans="2:14" s="85" customFormat="1" ht="15.75">
      <c r="B250" s="80"/>
      <c r="H250" s="9"/>
      <c r="I250" s="9"/>
      <c r="J250" s="9"/>
      <c r="K250" s="9"/>
      <c r="L250" s="9"/>
      <c r="M250" s="9"/>
      <c r="N250" s="9"/>
    </row>
    <row r="251" spans="2:14" s="85" customFormat="1" ht="15.75">
      <c r="B251" s="80"/>
      <c r="H251" s="9"/>
      <c r="I251" s="9"/>
      <c r="J251" s="9"/>
      <c r="K251" s="9"/>
      <c r="L251" s="9"/>
      <c r="M251" s="9"/>
      <c r="N251" s="9"/>
    </row>
    <row r="252" spans="2:14" s="85" customFormat="1" ht="15.75">
      <c r="B252" s="80"/>
      <c r="H252" s="9"/>
      <c r="I252" s="9"/>
      <c r="J252" s="9"/>
      <c r="K252" s="9"/>
      <c r="L252" s="9"/>
      <c r="M252" s="9"/>
      <c r="N252" s="9"/>
    </row>
    <row r="253" spans="2:14" s="85" customFormat="1" ht="15.75">
      <c r="B253" s="80"/>
      <c r="H253" s="9"/>
      <c r="I253" s="9"/>
      <c r="J253" s="9"/>
      <c r="K253" s="9"/>
      <c r="L253" s="9"/>
      <c r="M253" s="9"/>
      <c r="N253" s="9"/>
    </row>
    <row r="254" spans="2:14" s="85" customFormat="1" ht="15.75">
      <c r="B254" s="80"/>
      <c r="H254" s="9"/>
      <c r="I254" s="9"/>
      <c r="J254" s="9"/>
      <c r="K254" s="9"/>
      <c r="L254" s="9"/>
      <c r="M254" s="9"/>
      <c r="N254" s="9"/>
    </row>
    <row r="255" spans="2:14" s="85" customFormat="1" ht="15.75">
      <c r="B255" s="80"/>
      <c r="H255" s="9"/>
      <c r="I255" s="9"/>
      <c r="J255" s="9"/>
      <c r="K255" s="9"/>
      <c r="L255" s="9"/>
      <c r="M255" s="9"/>
      <c r="N255" s="9"/>
    </row>
    <row r="256" spans="2:14" s="85" customFormat="1" ht="15.75">
      <c r="B256" s="80"/>
      <c r="H256" s="9"/>
      <c r="I256" s="9"/>
      <c r="J256" s="9"/>
      <c r="K256" s="9"/>
      <c r="L256" s="9"/>
      <c r="M256" s="9"/>
      <c r="N256" s="9"/>
    </row>
    <row r="257" spans="2:14" s="85" customFormat="1" ht="15.75">
      <c r="B257" s="80"/>
      <c r="H257" s="9"/>
      <c r="I257" s="9"/>
      <c r="J257" s="9"/>
      <c r="K257" s="9"/>
      <c r="L257" s="9"/>
      <c r="M257" s="9"/>
      <c r="N257" s="9"/>
    </row>
    <row r="258" spans="2:14" s="85" customFormat="1" ht="15.75">
      <c r="B258" s="80"/>
      <c r="H258" s="9"/>
      <c r="I258" s="9"/>
      <c r="J258" s="9"/>
      <c r="K258" s="9"/>
      <c r="L258" s="9"/>
      <c r="M258" s="9"/>
      <c r="N258" s="9"/>
    </row>
    <row r="259" spans="2:14" s="85" customFormat="1" ht="15.75">
      <c r="B259" s="80"/>
      <c r="H259" s="9"/>
      <c r="I259" s="9"/>
      <c r="J259" s="9"/>
      <c r="K259" s="9"/>
      <c r="L259" s="9"/>
      <c r="M259" s="9"/>
      <c r="N259" s="9"/>
    </row>
    <row r="260" spans="2:14" s="85" customFormat="1" ht="15.75">
      <c r="B260" s="80"/>
      <c r="H260" s="9"/>
      <c r="I260" s="9"/>
      <c r="J260" s="9"/>
      <c r="K260" s="9"/>
      <c r="L260" s="9"/>
      <c r="M260" s="9"/>
      <c r="N260" s="9"/>
    </row>
    <row r="261" spans="2:14" s="85" customFormat="1" ht="15.75">
      <c r="B261" s="80"/>
      <c r="H261" s="9"/>
      <c r="I261" s="9"/>
      <c r="J261" s="9"/>
      <c r="K261" s="9"/>
      <c r="L261" s="9"/>
      <c r="M261" s="9"/>
      <c r="N261" s="9"/>
    </row>
    <row r="262" spans="2:14" s="85" customFormat="1" ht="15.75">
      <c r="B262" s="80"/>
      <c r="H262" s="9"/>
      <c r="I262" s="9"/>
      <c r="J262" s="9"/>
      <c r="K262" s="9"/>
      <c r="L262" s="9"/>
      <c r="M262" s="9"/>
      <c r="N262" s="9"/>
    </row>
    <row r="263" spans="2:14" s="85" customFormat="1" ht="15.75">
      <c r="B263" s="80"/>
      <c r="H263" s="9"/>
      <c r="I263" s="9"/>
      <c r="J263" s="9"/>
      <c r="K263" s="9"/>
      <c r="L263" s="9"/>
      <c r="M263" s="9"/>
      <c r="N263" s="9"/>
    </row>
    <row r="264" spans="2:14" s="85" customFormat="1" ht="15.75">
      <c r="B264" s="80"/>
      <c r="H264" s="9"/>
      <c r="I264" s="9"/>
      <c r="J264" s="9"/>
      <c r="K264" s="9"/>
      <c r="L264" s="9"/>
      <c r="M264" s="9"/>
      <c r="N264" s="9"/>
    </row>
    <row r="265" spans="2:14" s="85" customFormat="1" ht="15.75">
      <c r="B265" s="80"/>
      <c r="H265" s="9"/>
      <c r="I265" s="9"/>
      <c r="J265" s="9"/>
      <c r="K265" s="9"/>
      <c r="L265" s="9"/>
      <c r="M265" s="9"/>
      <c r="N265" s="9"/>
    </row>
    <row r="266" spans="2:14" s="85" customFormat="1" ht="15.75">
      <c r="B266" s="80"/>
      <c r="H266" s="9"/>
      <c r="I266" s="9"/>
      <c r="J266" s="9"/>
      <c r="K266" s="9"/>
      <c r="L266" s="9"/>
      <c r="M266" s="9"/>
      <c r="N266" s="9"/>
    </row>
  </sheetData>
  <sheetProtection/>
  <mergeCells count="20">
    <mergeCell ref="C105:G105"/>
    <mergeCell ref="H35:J35"/>
    <mergeCell ref="C106:G106"/>
    <mergeCell ref="M2:N3"/>
    <mergeCell ref="H3:L3"/>
    <mergeCell ref="M5:N5"/>
    <mergeCell ref="K5:K6"/>
    <mergeCell ref="L5:L6"/>
    <mergeCell ref="B5:J6"/>
    <mergeCell ref="H2:L2"/>
    <mergeCell ref="C110:G110"/>
    <mergeCell ref="D29:H29"/>
    <mergeCell ref="D47:H47"/>
    <mergeCell ref="C102:G102"/>
    <mergeCell ref="C103:G103"/>
    <mergeCell ref="C104:G104"/>
    <mergeCell ref="F76:H76"/>
    <mergeCell ref="C107:G107"/>
    <mergeCell ref="C108:G108"/>
    <mergeCell ref="C109:G109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4" r:id="rId1"/>
  <headerFooter alignWithMargins="0">
    <oddHeader>&amp;RAllegato 1</oddHeader>
    <oddFooter>&amp;L&amp;"Arial,Normale"&amp;9&amp;A
&amp;Z&amp;F&amp;R&amp;"Arial,Normale"&amp;P / &amp;N</oddFooter>
  </headerFooter>
  <rowBreaks count="1" manualBreakCount="1">
    <brk id="57" min="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6"/>
    <pageSetUpPr fitToPage="1"/>
  </sheetPr>
  <dimension ref="B2:N235"/>
  <sheetViews>
    <sheetView showGridLines="0" zoomScale="65" zoomScaleNormal="65" zoomScaleSheetLayoutView="80" zoomScalePageLayoutView="0" workbookViewId="0" topLeftCell="A1">
      <pane ySplit="6" topLeftCell="A7" activePane="bottomLeft" state="frozen"/>
      <selection pane="topLeft" activeCell="G124" sqref="G124"/>
      <selection pane="bottomLeft" activeCell="J14" sqref="J14"/>
    </sheetView>
  </sheetViews>
  <sheetFormatPr defaultColWidth="10.421875" defaultRowHeight="15" outlineLevelRow="1"/>
  <cols>
    <col min="1" max="1" width="1.1484375" style="9" customWidth="1"/>
    <col min="2" max="2" width="4.57421875" style="85" customWidth="1"/>
    <col min="3" max="3" width="5.421875" style="85" customWidth="1"/>
    <col min="4" max="4" width="3.57421875" style="85" customWidth="1"/>
    <col min="5" max="5" width="4.00390625" style="85" customWidth="1"/>
    <col min="6" max="6" width="3.421875" style="85" customWidth="1"/>
    <col min="7" max="7" width="4.00390625" style="85" customWidth="1"/>
    <col min="8" max="8" width="55.8515625" style="9" customWidth="1"/>
    <col min="9" max="9" width="21.421875" style="9" customWidth="1"/>
    <col min="10" max="10" width="19.8515625" style="9" bestFit="1" customWidth="1"/>
    <col min="11" max="12" width="21.8515625" style="9" bestFit="1" customWidth="1"/>
    <col min="13" max="13" width="20.28125" style="9" customWidth="1"/>
    <col min="14" max="14" width="17.28125" style="9" bestFit="1" customWidth="1"/>
    <col min="15" max="15" width="1.421875" style="9" customWidth="1"/>
    <col min="16" max="16384" width="10.421875" style="9" customWidth="1"/>
  </cols>
  <sheetData>
    <row r="1" ht="7.5" customHeight="1" thickBot="1"/>
    <row r="2" spans="2:14" s="236" customFormat="1" ht="21" customHeight="1">
      <c r="B2" s="237"/>
      <c r="C2" s="238"/>
      <c r="D2" s="238"/>
      <c r="E2" s="238"/>
      <c r="F2" s="238"/>
      <c r="G2" s="238"/>
      <c r="H2" s="316" t="s">
        <v>0</v>
      </c>
      <c r="I2" s="316"/>
      <c r="J2" s="316"/>
      <c r="K2" s="316"/>
      <c r="L2" s="317"/>
      <c r="M2" s="310" t="s">
        <v>283</v>
      </c>
      <c r="N2" s="311"/>
    </row>
    <row r="3" spans="2:14" s="236" customFormat="1" ht="21" customHeight="1" thickBot="1">
      <c r="B3" s="239"/>
      <c r="C3" s="240"/>
      <c r="D3" s="240"/>
      <c r="E3" s="240"/>
      <c r="F3" s="240"/>
      <c r="G3" s="240"/>
      <c r="H3" s="314" t="s">
        <v>289</v>
      </c>
      <c r="I3" s="314"/>
      <c r="J3" s="314"/>
      <c r="K3" s="314"/>
      <c r="L3" s="315"/>
      <c r="M3" s="312"/>
      <c r="N3" s="313"/>
    </row>
    <row r="4" spans="2:12" s="8" customFormat="1" ht="15" customHeight="1" thickBot="1">
      <c r="B4" s="6"/>
      <c r="C4" s="6"/>
      <c r="D4" s="6"/>
      <c r="E4" s="6"/>
      <c r="F4" s="6"/>
      <c r="G4" s="6"/>
      <c r="H4" s="6"/>
      <c r="I4" s="7"/>
      <c r="J4" s="7"/>
      <c r="K4" s="7"/>
      <c r="L4" s="7"/>
    </row>
    <row r="5" spans="2:14" ht="19.5" customHeight="1">
      <c r="B5" s="296" t="s">
        <v>291</v>
      </c>
      <c r="C5" s="297"/>
      <c r="D5" s="297"/>
      <c r="E5" s="297"/>
      <c r="F5" s="297"/>
      <c r="G5" s="297"/>
      <c r="H5" s="297"/>
      <c r="I5" s="297"/>
      <c r="J5" s="298"/>
      <c r="K5" s="294" t="s">
        <v>295</v>
      </c>
      <c r="L5" s="294" t="s">
        <v>294</v>
      </c>
      <c r="M5" s="292" t="s">
        <v>296</v>
      </c>
      <c r="N5" s="293"/>
    </row>
    <row r="6" spans="2:14" ht="21" customHeight="1">
      <c r="B6" s="299"/>
      <c r="C6" s="300"/>
      <c r="D6" s="300"/>
      <c r="E6" s="300"/>
      <c r="F6" s="300"/>
      <c r="G6" s="300"/>
      <c r="H6" s="300"/>
      <c r="I6" s="300"/>
      <c r="J6" s="301"/>
      <c r="K6" s="295"/>
      <c r="L6" s="295"/>
      <c r="M6" s="10" t="s">
        <v>1</v>
      </c>
      <c r="N6" s="11" t="s">
        <v>2</v>
      </c>
    </row>
    <row r="7" spans="2:14" s="19" customFormat="1" ht="27" customHeight="1" outlineLevel="1">
      <c r="B7" s="12" t="s">
        <v>3</v>
      </c>
      <c r="C7" s="13" t="s">
        <v>38</v>
      </c>
      <c r="D7" s="13"/>
      <c r="E7" s="13"/>
      <c r="F7" s="13"/>
      <c r="G7" s="13"/>
      <c r="H7" s="13"/>
      <c r="I7" s="113"/>
      <c r="J7" s="114"/>
      <c r="K7" s="115"/>
      <c r="L7" s="115"/>
      <c r="M7" s="116"/>
      <c r="N7" s="18"/>
    </row>
    <row r="8" spans="2:14" s="1" customFormat="1" ht="27" customHeight="1" outlineLevel="1">
      <c r="B8" s="28"/>
      <c r="C8" s="31"/>
      <c r="D8" s="117" t="s">
        <v>5</v>
      </c>
      <c r="E8" s="22" t="s">
        <v>40</v>
      </c>
      <c r="F8" s="30"/>
      <c r="G8" s="32"/>
      <c r="H8" s="32"/>
      <c r="I8" s="118"/>
      <c r="J8" s="119"/>
      <c r="K8" s="120">
        <v>3955868</v>
      </c>
      <c r="L8" s="120">
        <v>3955868</v>
      </c>
      <c r="M8" s="121">
        <f aca="true" t="shared" si="0" ref="M8:M23">K8-L8</f>
        <v>0</v>
      </c>
      <c r="N8" s="27">
        <f aca="true" t="shared" si="1" ref="N8:N23">IF(L8=0,"-    ",M8/L8)</f>
        <v>0</v>
      </c>
    </row>
    <row r="9" spans="2:14" s="1" customFormat="1" ht="27" customHeight="1" outlineLevel="1">
      <c r="B9" s="28"/>
      <c r="C9" s="31"/>
      <c r="D9" s="117" t="s">
        <v>13</v>
      </c>
      <c r="E9" s="22" t="s">
        <v>39</v>
      </c>
      <c r="F9" s="30"/>
      <c r="G9" s="32"/>
      <c r="H9" s="32"/>
      <c r="I9" s="118"/>
      <c r="J9" s="119"/>
      <c r="K9" s="251">
        <f>K10+K11+SUM(K15:K17)</f>
        <v>600892445</v>
      </c>
      <c r="L9" s="251">
        <f>L10+L11+SUM(L15:L17)</f>
        <v>619614655</v>
      </c>
      <c r="M9" s="121">
        <f>K9-L9</f>
        <v>-18722210</v>
      </c>
      <c r="N9" s="27">
        <f t="shared" si="1"/>
        <v>-0.030215892811637904</v>
      </c>
    </row>
    <row r="10" spans="2:14" s="1" customFormat="1" ht="27" customHeight="1" outlineLevel="1">
      <c r="B10" s="28"/>
      <c r="C10" s="31"/>
      <c r="D10" s="117"/>
      <c r="E10" s="31" t="s">
        <v>7</v>
      </c>
      <c r="F10" s="32" t="s">
        <v>169</v>
      </c>
      <c r="G10" s="32"/>
      <c r="H10" s="32"/>
      <c r="I10" s="118"/>
      <c r="J10" s="119"/>
      <c r="K10" s="127">
        <v>154918929</v>
      </c>
      <c r="L10" s="127">
        <v>165849422</v>
      </c>
      <c r="M10" s="36">
        <f t="shared" si="0"/>
        <v>-10930493</v>
      </c>
      <c r="N10" s="37">
        <f t="shared" si="1"/>
        <v>-0.06590612658270223</v>
      </c>
    </row>
    <row r="11" spans="2:14" s="1" customFormat="1" ht="27" customHeight="1" outlineLevel="1">
      <c r="B11" s="28"/>
      <c r="C11" s="31"/>
      <c r="D11" s="31"/>
      <c r="E11" s="31" t="s">
        <v>9</v>
      </c>
      <c r="F11" s="32" t="s">
        <v>81</v>
      </c>
      <c r="G11" s="32"/>
      <c r="H11" s="32"/>
      <c r="I11" s="33"/>
      <c r="J11" s="34"/>
      <c r="K11" s="249">
        <f>SUM(K12:K14)</f>
        <v>35922499</v>
      </c>
      <c r="L11" s="249">
        <f>SUM(L12:L14)</f>
        <v>35922499</v>
      </c>
      <c r="M11" s="36">
        <f t="shared" si="0"/>
        <v>0</v>
      </c>
      <c r="N11" s="37">
        <f t="shared" si="1"/>
        <v>0</v>
      </c>
    </row>
    <row r="12" spans="2:14" s="64" customFormat="1" ht="27" customHeight="1" outlineLevel="1">
      <c r="B12" s="59"/>
      <c r="C12" s="62"/>
      <c r="D12" s="62"/>
      <c r="E12" s="62"/>
      <c r="F12" s="122" t="s">
        <v>17</v>
      </c>
      <c r="G12" s="122" t="s">
        <v>257</v>
      </c>
      <c r="H12" s="63"/>
      <c r="I12" s="123"/>
      <c r="J12" s="124"/>
      <c r="K12" s="242">
        <v>35922499</v>
      </c>
      <c r="L12" s="242">
        <v>35922499</v>
      </c>
      <c r="M12" s="43">
        <f t="shared" si="0"/>
        <v>0</v>
      </c>
      <c r="N12" s="44">
        <f t="shared" si="1"/>
        <v>0</v>
      </c>
    </row>
    <row r="13" spans="2:14" s="1" customFormat="1" ht="27" customHeight="1" outlineLevel="1">
      <c r="B13" s="28"/>
      <c r="C13" s="31"/>
      <c r="D13" s="31"/>
      <c r="E13" s="62"/>
      <c r="F13" s="122" t="s">
        <v>18</v>
      </c>
      <c r="G13" s="39" t="s">
        <v>183</v>
      </c>
      <c r="H13" s="32"/>
      <c r="I13" s="40"/>
      <c r="J13" s="41"/>
      <c r="K13" s="241"/>
      <c r="L13" s="241"/>
      <c r="M13" s="43">
        <f t="shared" si="0"/>
        <v>0</v>
      </c>
      <c r="N13" s="44" t="str">
        <f t="shared" si="1"/>
        <v>-    </v>
      </c>
    </row>
    <row r="14" spans="2:14" s="1" customFormat="1" ht="27" customHeight="1" outlineLevel="1">
      <c r="B14" s="28"/>
      <c r="C14" s="31"/>
      <c r="D14" s="31"/>
      <c r="E14" s="62"/>
      <c r="F14" s="122" t="s">
        <v>58</v>
      </c>
      <c r="G14" s="39" t="s">
        <v>128</v>
      </c>
      <c r="H14" s="32"/>
      <c r="I14" s="40"/>
      <c r="J14" s="41"/>
      <c r="K14" s="241"/>
      <c r="L14" s="241"/>
      <c r="M14" s="43">
        <f t="shared" si="0"/>
        <v>0</v>
      </c>
      <c r="N14" s="44" t="str">
        <f t="shared" si="1"/>
        <v>-    </v>
      </c>
    </row>
    <row r="15" spans="2:14" s="1" customFormat="1" ht="27" customHeight="1" outlineLevel="1">
      <c r="B15" s="28"/>
      <c r="C15" s="31"/>
      <c r="D15" s="31"/>
      <c r="E15" s="31" t="s">
        <v>10</v>
      </c>
      <c r="F15" s="32" t="s">
        <v>80</v>
      </c>
      <c r="G15" s="32"/>
      <c r="H15" s="32"/>
      <c r="I15" s="33"/>
      <c r="J15" s="34"/>
      <c r="K15" s="35">
        <v>390886369</v>
      </c>
      <c r="L15" s="35">
        <v>402076044</v>
      </c>
      <c r="M15" s="36">
        <f t="shared" si="0"/>
        <v>-11189675</v>
      </c>
      <c r="N15" s="37">
        <f t="shared" si="1"/>
        <v>-0.02782974804636707</v>
      </c>
    </row>
    <row r="16" spans="2:14" s="1" customFormat="1" ht="27" customHeight="1" outlineLevel="1">
      <c r="B16" s="28"/>
      <c r="C16" s="31"/>
      <c r="D16" s="31"/>
      <c r="E16" s="31" t="s">
        <v>11</v>
      </c>
      <c r="F16" s="32" t="s">
        <v>177</v>
      </c>
      <c r="G16" s="32"/>
      <c r="H16" s="32"/>
      <c r="I16" s="33"/>
      <c r="J16" s="34"/>
      <c r="K16" s="35">
        <v>9676381</v>
      </c>
      <c r="L16" s="35">
        <v>9123061</v>
      </c>
      <c r="M16" s="36">
        <f t="shared" si="0"/>
        <v>553320</v>
      </c>
      <c r="N16" s="37">
        <f t="shared" si="1"/>
        <v>0.06065069607667865</v>
      </c>
    </row>
    <row r="17" spans="2:14" s="1" customFormat="1" ht="27" customHeight="1" outlineLevel="1">
      <c r="B17" s="28"/>
      <c r="C17" s="31"/>
      <c r="D17" s="31"/>
      <c r="E17" s="31" t="s">
        <v>12</v>
      </c>
      <c r="F17" s="32" t="s">
        <v>170</v>
      </c>
      <c r="G17" s="32"/>
      <c r="H17" s="32"/>
      <c r="I17" s="33"/>
      <c r="J17" s="34"/>
      <c r="K17" s="35">
        <v>9488267</v>
      </c>
      <c r="L17" s="35">
        <v>6643629</v>
      </c>
      <c r="M17" s="36">
        <f t="shared" si="0"/>
        <v>2844638</v>
      </c>
      <c r="N17" s="37">
        <f t="shared" si="1"/>
        <v>0.42817532405858305</v>
      </c>
    </row>
    <row r="18" spans="2:14" s="1" customFormat="1" ht="27" customHeight="1" outlineLevel="1">
      <c r="B18" s="28"/>
      <c r="C18" s="31"/>
      <c r="D18" s="117" t="s">
        <v>26</v>
      </c>
      <c r="E18" s="22" t="s">
        <v>184</v>
      </c>
      <c r="F18" s="30"/>
      <c r="G18" s="32"/>
      <c r="H18" s="32"/>
      <c r="I18" s="118"/>
      <c r="J18" s="119"/>
      <c r="K18" s="120">
        <v>4929603</v>
      </c>
      <c r="L18" s="120">
        <v>4671869</v>
      </c>
      <c r="M18" s="121">
        <f t="shared" si="0"/>
        <v>257734</v>
      </c>
      <c r="N18" s="27">
        <f t="shared" si="1"/>
        <v>0.05516721466291114</v>
      </c>
    </row>
    <row r="19" spans="2:14" s="1" customFormat="1" ht="27" customHeight="1" outlineLevel="1">
      <c r="B19" s="28"/>
      <c r="C19" s="31"/>
      <c r="D19" s="117" t="s">
        <v>30</v>
      </c>
      <c r="E19" s="22" t="s">
        <v>82</v>
      </c>
      <c r="F19" s="30"/>
      <c r="G19" s="32"/>
      <c r="H19" s="32"/>
      <c r="I19" s="118"/>
      <c r="J19" s="119"/>
      <c r="K19" s="120">
        <v>3298070</v>
      </c>
      <c r="L19" s="120">
        <v>2854570</v>
      </c>
      <c r="M19" s="121">
        <f t="shared" si="0"/>
        <v>443500</v>
      </c>
      <c r="N19" s="27">
        <f t="shared" si="1"/>
        <v>0.1553649060979412</v>
      </c>
    </row>
    <row r="20" spans="2:14" s="1" customFormat="1" ht="27" customHeight="1" outlineLevel="1">
      <c r="B20" s="28"/>
      <c r="C20" s="31"/>
      <c r="D20" s="117" t="s">
        <v>42</v>
      </c>
      <c r="E20" s="22" t="s">
        <v>41</v>
      </c>
      <c r="F20" s="30"/>
      <c r="G20" s="32"/>
      <c r="H20" s="32"/>
      <c r="I20" s="118"/>
      <c r="J20" s="119"/>
      <c r="K20" s="120">
        <v>1315290</v>
      </c>
      <c r="L20" s="120">
        <v>0</v>
      </c>
      <c r="M20" s="121">
        <f t="shared" si="0"/>
        <v>1315290</v>
      </c>
      <c r="N20" s="27" t="str">
        <f t="shared" si="1"/>
        <v>-    </v>
      </c>
    </row>
    <row r="21" spans="2:14" s="1" customFormat="1" ht="27" customHeight="1" outlineLevel="1">
      <c r="B21" s="28"/>
      <c r="C21" s="31"/>
      <c r="D21" s="117" t="s">
        <v>44</v>
      </c>
      <c r="E21" s="22" t="s">
        <v>43</v>
      </c>
      <c r="F21" s="30"/>
      <c r="G21" s="32"/>
      <c r="H21" s="32"/>
      <c r="I21" s="118"/>
      <c r="J21" s="119"/>
      <c r="K21" s="120">
        <v>-29951828</v>
      </c>
      <c r="L21" s="120">
        <v>-24355050</v>
      </c>
      <c r="M21" s="121">
        <f t="shared" si="0"/>
        <v>-5596778</v>
      </c>
      <c r="N21" s="27">
        <f t="shared" si="1"/>
        <v>0.22979948717001197</v>
      </c>
    </row>
    <row r="22" spans="2:14" s="1" customFormat="1" ht="27" customHeight="1" outlineLevel="1">
      <c r="B22" s="28"/>
      <c r="C22" s="31"/>
      <c r="D22" s="117" t="s">
        <v>69</v>
      </c>
      <c r="E22" s="22" t="s">
        <v>45</v>
      </c>
      <c r="F22" s="30"/>
      <c r="G22" s="32"/>
      <c r="H22" s="32"/>
      <c r="I22" s="118"/>
      <c r="J22" s="119"/>
      <c r="K22" s="120">
        <v>-10270465</v>
      </c>
      <c r="L22" s="120">
        <v>-9681392</v>
      </c>
      <c r="M22" s="121">
        <f t="shared" si="0"/>
        <v>-589073</v>
      </c>
      <c r="N22" s="27">
        <f t="shared" si="1"/>
        <v>0.06084589901947984</v>
      </c>
    </row>
    <row r="23" spans="2:14" s="19" customFormat="1" ht="27" customHeight="1" outlineLevel="1">
      <c r="B23" s="95"/>
      <c r="C23" s="89" t="s">
        <v>154</v>
      </c>
      <c r="D23" s="89"/>
      <c r="E23" s="89"/>
      <c r="F23" s="89"/>
      <c r="G23" s="89"/>
      <c r="H23" s="89"/>
      <c r="I23" s="90"/>
      <c r="J23" s="91"/>
      <c r="K23" s="92">
        <f>K8+K9+SUM(K18:K22)</f>
        <v>574168983</v>
      </c>
      <c r="L23" s="92">
        <f>L8+L9+SUM(L18:L22)</f>
        <v>597060520</v>
      </c>
      <c r="M23" s="93">
        <f t="shared" si="0"/>
        <v>-22891537</v>
      </c>
      <c r="N23" s="94">
        <f t="shared" si="1"/>
        <v>-0.03834039638058802</v>
      </c>
    </row>
    <row r="24" spans="2:14" s="1" customFormat="1" ht="9" customHeight="1" outlineLevel="1">
      <c r="B24" s="38"/>
      <c r="C24" s="31"/>
      <c r="D24" s="32"/>
      <c r="E24" s="32"/>
      <c r="F24" s="32"/>
      <c r="G24" s="32"/>
      <c r="H24" s="32"/>
      <c r="I24" s="125"/>
      <c r="J24" s="126"/>
      <c r="K24" s="127"/>
      <c r="L24" s="127"/>
      <c r="M24" s="128"/>
      <c r="N24" s="37"/>
    </row>
    <row r="25" spans="2:14" s="19" customFormat="1" ht="27" customHeight="1" outlineLevel="1">
      <c r="B25" s="20" t="s">
        <v>27</v>
      </c>
      <c r="C25" s="129" t="s">
        <v>46</v>
      </c>
      <c r="D25" s="22"/>
      <c r="E25" s="22"/>
      <c r="F25" s="22"/>
      <c r="G25" s="22"/>
      <c r="H25" s="22"/>
      <c r="I25" s="118"/>
      <c r="J25" s="119"/>
      <c r="K25" s="120"/>
      <c r="L25" s="120"/>
      <c r="M25" s="121"/>
      <c r="N25" s="27"/>
    </row>
    <row r="26" spans="2:14" s="1" customFormat="1" ht="27" customHeight="1" outlineLevel="1">
      <c r="B26" s="28"/>
      <c r="C26" s="30"/>
      <c r="D26" s="117" t="s">
        <v>7</v>
      </c>
      <c r="E26" s="22" t="s">
        <v>84</v>
      </c>
      <c r="F26" s="32"/>
      <c r="G26" s="32"/>
      <c r="H26" s="32"/>
      <c r="I26" s="118"/>
      <c r="J26" s="119"/>
      <c r="K26" s="120">
        <v>8083632</v>
      </c>
      <c r="L26" s="120">
        <v>0</v>
      </c>
      <c r="M26" s="121">
        <f aca="true" t="shared" si="2" ref="M26:M31">K26-L26</f>
        <v>8083632</v>
      </c>
      <c r="N26" s="27" t="str">
        <f aca="true" t="shared" si="3" ref="N26:N31">IF(L26=0,"-    ",M26/L26)</f>
        <v>-    </v>
      </c>
    </row>
    <row r="27" spans="2:14" s="1" customFormat="1" ht="27" customHeight="1" outlineLevel="1">
      <c r="B27" s="28"/>
      <c r="C27" s="30"/>
      <c r="D27" s="117" t="s">
        <v>9</v>
      </c>
      <c r="E27" s="22" t="s">
        <v>83</v>
      </c>
      <c r="F27" s="32"/>
      <c r="G27" s="32"/>
      <c r="H27" s="32"/>
      <c r="I27" s="118"/>
      <c r="J27" s="119"/>
      <c r="K27" s="120">
        <v>44437810</v>
      </c>
      <c r="L27" s="120">
        <f>68451198+355752</f>
        <v>68806950</v>
      </c>
      <c r="M27" s="121">
        <f t="shared" si="2"/>
        <v>-24369140</v>
      </c>
      <c r="N27" s="27">
        <f t="shared" si="3"/>
        <v>-0.3541668392509768</v>
      </c>
    </row>
    <row r="28" spans="2:14" s="1" customFormat="1" ht="27" customHeight="1" outlineLevel="1">
      <c r="B28" s="28"/>
      <c r="C28" s="30"/>
      <c r="D28" s="117" t="s">
        <v>10</v>
      </c>
      <c r="E28" s="22" t="s">
        <v>171</v>
      </c>
      <c r="F28" s="32"/>
      <c r="G28" s="32"/>
      <c r="H28" s="32"/>
      <c r="I28" s="118"/>
      <c r="J28" s="119"/>
      <c r="K28" s="120"/>
      <c r="L28" s="120"/>
      <c r="M28" s="121">
        <f t="shared" si="2"/>
        <v>0</v>
      </c>
      <c r="N28" s="27" t="str">
        <f t="shared" si="3"/>
        <v>-    </v>
      </c>
    </row>
    <row r="29" spans="2:14" s="1" customFormat="1" ht="27" customHeight="1" outlineLevel="1">
      <c r="B29" s="28"/>
      <c r="C29" s="30"/>
      <c r="D29" s="117" t="s">
        <v>11</v>
      </c>
      <c r="E29" s="22" t="s">
        <v>258</v>
      </c>
      <c r="F29" s="32"/>
      <c r="G29" s="32"/>
      <c r="H29" s="32"/>
      <c r="I29" s="118"/>
      <c r="J29" s="119"/>
      <c r="K29" s="120">
        <v>17111201</v>
      </c>
      <c r="L29" s="120">
        <v>31918363</v>
      </c>
      <c r="M29" s="121">
        <f t="shared" si="2"/>
        <v>-14807162</v>
      </c>
      <c r="N29" s="27">
        <f t="shared" si="3"/>
        <v>-0.4639073125398066</v>
      </c>
    </row>
    <row r="30" spans="2:14" s="1" customFormat="1" ht="27" customHeight="1" outlineLevel="1">
      <c r="B30" s="28"/>
      <c r="C30" s="79"/>
      <c r="D30" s="117" t="s">
        <v>12</v>
      </c>
      <c r="E30" s="22" t="s">
        <v>259</v>
      </c>
      <c r="F30" s="32"/>
      <c r="G30" s="32"/>
      <c r="H30" s="32"/>
      <c r="I30" s="118"/>
      <c r="J30" s="119"/>
      <c r="K30" s="120">
        <f>65420348-6820853</f>
        <v>58599495</v>
      </c>
      <c r="L30" s="120">
        <f>80104387-38775</f>
        <v>80065612</v>
      </c>
      <c r="M30" s="121">
        <f t="shared" si="2"/>
        <v>-21466117</v>
      </c>
      <c r="N30" s="27">
        <f t="shared" si="3"/>
        <v>-0.2681065748926018</v>
      </c>
    </row>
    <row r="31" spans="2:14" s="19" customFormat="1" ht="27" customHeight="1" outlineLevel="1">
      <c r="B31" s="95"/>
      <c r="C31" s="89" t="s">
        <v>153</v>
      </c>
      <c r="D31" s="89"/>
      <c r="E31" s="89"/>
      <c r="F31" s="89"/>
      <c r="G31" s="89"/>
      <c r="H31" s="89"/>
      <c r="I31" s="90"/>
      <c r="J31" s="91"/>
      <c r="K31" s="92">
        <f>SUM(K26:K30)</f>
        <v>128232138</v>
      </c>
      <c r="L31" s="92">
        <f>SUM(L26:L30)</f>
        <v>180790925</v>
      </c>
      <c r="M31" s="93">
        <f t="shared" si="2"/>
        <v>-52558787</v>
      </c>
      <c r="N31" s="94">
        <f t="shared" si="3"/>
        <v>-0.29071584760131075</v>
      </c>
    </row>
    <row r="32" spans="2:14" s="1" customFormat="1" ht="9" customHeight="1" outlineLevel="1">
      <c r="B32" s="38"/>
      <c r="C32" s="31"/>
      <c r="D32" s="32"/>
      <c r="E32" s="32"/>
      <c r="F32" s="32"/>
      <c r="G32" s="32"/>
      <c r="H32" s="32"/>
      <c r="I32" s="125"/>
      <c r="J32" s="126"/>
      <c r="K32" s="127"/>
      <c r="L32" s="127"/>
      <c r="M32" s="128"/>
      <c r="N32" s="37"/>
    </row>
    <row r="33" spans="2:14" s="19" customFormat="1" ht="27" customHeight="1" outlineLevel="1">
      <c r="B33" s="20" t="s">
        <v>34</v>
      </c>
      <c r="C33" s="129" t="s">
        <v>47</v>
      </c>
      <c r="D33" s="22"/>
      <c r="E33" s="22"/>
      <c r="F33" s="22"/>
      <c r="G33" s="22"/>
      <c r="H33" s="22"/>
      <c r="I33" s="118"/>
      <c r="J33" s="119"/>
      <c r="K33" s="120"/>
      <c r="L33" s="120"/>
      <c r="M33" s="121"/>
      <c r="N33" s="27"/>
    </row>
    <row r="34" spans="2:14" s="1" customFormat="1" ht="27" customHeight="1" outlineLevel="1">
      <c r="B34" s="28"/>
      <c r="C34" s="30"/>
      <c r="D34" s="117" t="s">
        <v>7</v>
      </c>
      <c r="E34" s="22" t="s">
        <v>85</v>
      </c>
      <c r="F34" s="30"/>
      <c r="G34" s="32"/>
      <c r="H34" s="32"/>
      <c r="I34" s="118"/>
      <c r="J34" s="119"/>
      <c r="K34" s="120">
        <v>18828814</v>
      </c>
      <c r="L34" s="120">
        <v>19280988</v>
      </c>
      <c r="M34" s="121">
        <f>K34-L34</f>
        <v>-452174</v>
      </c>
      <c r="N34" s="27">
        <f>IF(L34=0,"-    ",M34/L34)</f>
        <v>-0.023451806515309277</v>
      </c>
    </row>
    <row r="35" spans="2:14" s="1" customFormat="1" ht="27" customHeight="1" outlineLevel="1">
      <c r="B35" s="28"/>
      <c r="C35" s="30"/>
      <c r="D35" s="117" t="s">
        <v>9</v>
      </c>
      <c r="E35" s="22" t="s">
        <v>185</v>
      </c>
      <c r="F35" s="30"/>
      <c r="G35" s="32"/>
      <c r="H35" s="32"/>
      <c r="I35" s="118"/>
      <c r="J35" s="119"/>
      <c r="K35" s="120">
        <v>6820853</v>
      </c>
      <c r="L35" s="120">
        <v>0</v>
      </c>
      <c r="M35" s="121">
        <f>K35-L35</f>
        <v>6820853</v>
      </c>
      <c r="N35" s="27" t="str">
        <f>IF(L35=0,"-    ",M35/L35)</f>
        <v>-    </v>
      </c>
    </row>
    <row r="36" spans="2:14" s="19" customFormat="1" ht="27" customHeight="1" outlineLevel="1">
      <c r="B36" s="95"/>
      <c r="C36" s="89" t="s">
        <v>152</v>
      </c>
      <c r="D36" s="89"/>
      <c r="E36" s="89"/>
      <c r="F36" s="89"/>
      <c r="G36" s="89"/>
      <c r="H36" s="89"/>
      <c r="I36" s="90"/>
      <c r="J36" s="91"/>
      <c r="K36" s="92">
        <f>SUM(K34:K35)</f>
        <v>25649667</v>
      </c>
      <c r="L36" s="92">
        <f>SUM(L34:L35)</f>
        <v>19280988</v>
      </c>
      <c r="M36" s="93">
        <f>K36-L36</f>
        <v>6368679</v>
      </c>
      <c r="N36" s="94">
        <f>IF(L36=0,"-    ",M36/L36)</f>
        <v>0.3303087476637608</v>
      </c>
    </row>
    <row r="37" spans="2:14" s="1" customFormat="1" ht="9" customHeight="1" outlineLevel="1">
      <c r="B37" s="38"/>
      <c r="C37" s="31"/>
      <c r="D37" s="32"/>
      <c r="E37" s="32"/>
      <c r="F37" s="32"/>
      <c r="G37" s="32"/>
      <c r="H37" s="130"/>
      <c r="I37" s="131"/>
      <c r="J37" s="132"/>
      <c r="K37" s="127"/>
      <c r="L37" s="127"/>
      <c r="M37" s="128"/>
      <c r="N37" s="37"/>
    </row>
    <row r="38" spans="2:14" s="19" customFormat="1" ht="31.5" customHeight="1" outlineLevel="1">
      <c r="B38" s="20" t="s">
        <v>35</v>
      </c>
      <c r="C38" s="304" t="s">
        <v>186</v>
      </c>
      <c r="D38" s="304"/>
      <c r="E38" s="304"/>
      <c r="F38" s="304"/>
      <c r="G38" s="304"/>
      <c r="H38" s="304"/>
      <c r="I38" s="134"/>
      <c r="J38" s="135"/>
      <c r="K38" s="120"/>
      <c r="L38" s="120"/>
      <c r="M38" s="121"/>
      <c r="N38" s="27"/>
    </row>
    <row r="39" spans="2:14" s="19" customFormat="1" ht="15.75" outlineLevel="1">
      <c r="B39" s="20"/>
      <c r="C39" s="133"/>
      <c r="D39" s="133"/>
      <c r="E39" s="133"/>
      <c r="F39" s="133"/>
      <c r="G39" s="133"/>
      <c r="H39" s="133"/>
      <c r="I39" s="86" t="s">
        <v>281</v>
      </c>
      <c r="J39" s="86" t="s">
        <v>282</v>
      </c>
      <c r="K39" s="120"/>
      <c r="L39" s="120"/>
      <c r="M39" s="121"/>
      <c r="N39" s="27"/>
    </row>
    <row r="40" spans="2:14" s="19" customFormat="1" ht="27" customHeight="1" outlineLevel="1">
      <c r="B40" s="20"/>
      <c r="C40" s="79"/>
      <c r="D40" s="117" t="s">
        <v>7</v>
      </c>
      <c r="E40" s="22" t="s">
        <v>167</v>
      </c>
      <c r="F40" s="22"/>
      <c r="G40" s="22"/>
      <c r="H40" s="136"/>
      <c r="I40" s="268">
        <v>15203457</v>
      </c>
      <c r="J40" s="269">
        <v>127976497</v>
      </c>
      <c r="K40" s="120">
        <f>I40+J40</f>
        <v>143179954</v>
      </c>
      <c r="L40" s="120">
        <v>136009564</v>
      </c>
      <c r="M40" s="121">
        <f aca="true" t="shared" si="4" ref="M40:M54">K40-L40</f>
        <v>7170390</v>
      </c>
      <c r="N40" s="27">
        <f aca="true" t="shared" si="5" ref="N40:N54">IF(L40=0,"-    ",M40/L40)</f>
        <v>0.05271974844357269</v>
      </c>
    </row>
    <row r="41" spans="2:14" s="19" customFormat="1" ht="27" customHeight="1" outlineLevel="1">
      <c r="B41" s="20"/>
      <c r="C41" s="79"/>
      <c r="D41" s="117" t="s">
        <v>9</v>
      </c>
      <c r="E41" s="22" t="s">
        <v>88</v>
      </c>
      <c r="F41" s="22"/>
      <c r="G41" s="117"/>
      <c r="H41" s="136"/>
      <c r="I41" s="119"/>
      <c r="J41" s="119"/>
      <c r="K41" s="120">
        <f>I41+J41</f>
        <v>0</v>
      </c>
      <c r="L41" s="120">
        <v>0</v>
      </c>
      <c r="M41" s="121">
        <f t="shared" si="4"/>
        <v>0</v>
      </c>
      <c r="N41" s="27" t="str">
        <f t="shared" si="5"/>
        <v>-    </v>
      </c>
    </row>
    <row r="42" spans="2:14" s="19" customFormat="1" ht="27" customHeight="1" outlineLevel="1">
      <c r="B42" s="20"/>
      <c r="C42" s="79"/>
      <c r="D42" s="117" t="s">
        <v>10</v>
      </c>
      <c r="E42" s="22" t="s">
        <v>89</v>
      </c>
      <c r="F42" s="22"/>
      <c r="G42" s="22"/>
      <c r="H42" s="136"/>
      <c r="I42" s="119">
        <v>545835871</v>
      </c>
      <c r="J42" s="119">
        <v>0</v>
      </c>
      <c r="K42" s="120">
        <f>I42+J42</f>
        <v>545835871</v>
      </c>
      <c r="L42" s="120">
        <v>537944935</v>
      </c>
      <c r="M42" s="121">
        <f t="shared" si="4"/>
        <v>7890936</v>
      </c>
      <c r="N42" s="27">
        <f t="shared" si="5"/>
        <v>0.01466866864356665</v>
      </c>
    </row>
    <row r="43" spans="2:14" s="19" customFormat="1" ht="27" customHeight="1" outlineLevel="1">
      <c r="B43" s="20"/>
      <c r="C43" s="79"/>
      <c r="D43" s="117" t="s">
        <v>11</v>
      </c>
      <c r="E43" s="22" t="s">
        <v>90</v>
      </c>
      <c r="F43" s="22"/>
      <c r="G43" s="22"/>
      <c r="H43" s="136"/>
      <c r="I43" s="119">
        <v>4235361</v>
      </c>
      <c r="J43" s="119"/>
      <c r="K43" s="120">
        <f>I43+J43</f>
        <v>4235361</v>
      </c>
      <c r="L43" s="120">
        <v>5296712</v>
      </c>
      <c r="M43" s="121">
        <f t="shared" si="4"/>
        <v>-1061351</v>
      </c>
      <c r="N43" s="27">
        <f t="shared" si="5"/>
        <v>-0.2003792163893374</v>
      </c>
    </row>
    <row r="44" spans="2:14" s="19" customFormat="1" ht="27" customHeight="1" outlineLevel="1">
      <c r="B44" s="20"/>
      <c r="C44" s="79"/>
      <c r="D44" s="117" t="s">
        <v>12</v>
      </c>
      <c r="E44" s="22" t="s">
        <v>91</v>
      </c>
      <c r="F44" s="22"/>
      <c r="G44" s="117"/>
      <c r="H44" s="136"/>
      <c r="I44" s="120">
        <f>SUM(I45:I50)</f>
        <v>8572388</v>
      </c>
      <c r="J44" s="120">
        <f>SUM(J45:J50)</f>
        <v>0</v>
      </c>
      <c r="K44" s="251">
        <f>SUM(K45:K50)</f>
        <v>8572388</v>
      </c>
      <c r="L44" s="251">
        <f>SUM(L45:L50)</f>
        <v>11317055</v>
      </c>
      <c r="M44" s="121">
        <f t="shared" si="4"/>
        <v>-2744667</v>
      </c>
      <c r="N44" s="27">
        <f t="shared" si="5"/>
        <v>-0.24252484414010536</v>
      </c>
    </row>
    <row r="45" spans="2:14" s="19" customFormat="1" ht="27" customHeight="1" outlineLevel="1">
      <c r="B45" s="20"/>
      <c r="C45" s="30"/>
      <c r="D45" s="31"/>
      <c r="E45" s="48" t="s">
        <v>17</v>
      </c>
      <c r="F45" s="305" t="s">
        <v>260</v>
      </c>
      <c r="G45" s="306"/>
      <c r="H45" s="307"/>
      <c r="I45" s="243">
        <v>8138218</v>
      </c>
      <c r="J45" s="243">
        <v>0</v>
      </c>
      <c r="K45" s="244">
        <f aca="true" t="shared" si="6" ref="K45:K50">I45+J45</f>
        <v>8138218</v>
      </c>
      <c r="L45" s="244">
        <v>10754188</v>
      </c>
      <c r="M45" s="259">
        <f t="shared" si="4"/>
        <v>-2615970</v>
      </c>
      <c r="N45" s="44">
        <f t="shared" si="5"/>
        <v>-0.24325128033841328</v>
      </c>
    </row>
    <row r="46" spans="2:14" s="19" customFormat="1" ht="33.75" customHeight="1" outlineLevel="1">
      <c r="B46" s="20"/>
      <c r="C46" s="30"/>
      <c r="D46" s="31"/>
      <c r="E46" s="137" t="s">
        <v>18</v>
      </c>
      <c r="F46" s="308" t="s">
        <v>223</v>
      </c>
      <c r="G46" s="308"/>
      <c r="H46" s="309"/>
      <c r="I46" s="245"/>
      <c r="J46" s="245"/>
      <c r="K46" s="244">
        <f t="shared" si="6"/>
        <v>0</v>
      </c>
      <c r="L46" s="244">
        <v>0</v>
      </c>
      <c r="M46" s="259">
        <f t="shared" si="4"/>
        <v>0</v>
      </c>
      <c r="N46" s="44" t="str">
        <f t="shared" si="5"/>
        <v>-    </v>
      </c>
    </row>
    <row r="47" spans="2:14" s="19" customFormat="1" ht="34.5" customHeight="1" outlineLevel="1">
      <c r="B47" s="20"/>
      <c r="C47" s="30"/>
      <c r="D47" s="31"/>
      <c r="E47" s="137" t="s">
        <v>58</v>
      </c>
      <c r="F47" s="308" t="s">
        <v>224</v>
      </c>
      <c r="G47" s="308"/>
      <c r="H47" s="309"/>
      <c r="I47" s="245"/>
      <c r="J47" s="245"/>
      <c r="K47" s="244">
        <f t="shared" si="6"/>
        <v>0</v>
      </c>
      <c r="L47" s="244">
        <v>0</v>
      </c>
      <c r="M47" s="259">
        <f t="shared" si="4"/>
        <v>0</v>
      </c>
      <c r="N47" s="44" t="str">
        <f t="shared" si="5"/>
        <v>-    </v>
      </c>
    </row>
    <row r="48" spans="2:14" s="19" customFormat="1" ht="27" customHeight="1" outlineLevel="1">
      <c r="B48" s="20"/>
      <c r="C48" s="30"/>
      <c r="D48" s="31"/>
      <c r="E48" s="137" t="s">
        <v>104</v>
      </c>
      <c r="F48" s="308" t="s">
        <v>280</v>
      </c>
      <c r="G48" s="308"/>
      <c r="H48" s="309"/>
      <c r="I48" s="245">
        <v>8266</v>
      </c>
      <c r="J48" s="245"/>
      <c r="K48" s="244">
        <f t="shared" si="6"/>
        <v>8266</v>
      </c>
      <c r="L48" s="244">
        <v>205895</v>
      </c>
      <c r="M48" s="260">
        <f>K48-L48</f>
        <v>-197629</v>
      </c>
      <c r="N48" s="258">
        <f>IF(L48=0,"-    ",M48/L48)</f>
        <v>-0.9598533232958547</v>
      </c>
    </row>
    <row r="49" spans="2:14" s="19" customFormat="1" ht="30.75" customHeight="1" outlineLevel="1">
      <c r="B49" s="20"/>
      <c r="C49" s="30"/>
      <c r="D49" s="31"/>
      <c r="E49" s="137" t="s">
        <v>106</v>
      </c>
      <c r="F49" s="308" t="s">
        <v>261</v>
      </c>
      <c r="G49" s="306"/>
      <c r="H49" s="307"/>
      <c r="I49" s="245"/>
      <c r="J49" s="245"/>
      <c r="K49" s="244">
        <f t="shared" si="6"/>
        <v>0</v>
      </c>
      <c r="L49" s="244">
        <v>0</v>
      </c>
      <c r="M49" s="259">
        <f t="shared" si="4"/>
        <v>0</v>
      </c>
      <c r="N49" s="44" t="str">
        <f t="shared" si="5"/>
        <v>-    </v>
      </c>
    </row>
    <row r="50" spans="2:14" s="19" customFormat="1" ht="27" customHeight="1" outlineLevel="1">
      <c r="B50" s="20"/>
      <c r="C50" s="30"/>
      <c r="D50" s="31"/>
      <c r="E50" s="137" t="s">
        <v>122</v>
      </c>
      <c r="F50" s="39" t="s">
        <v>176</v>
      </c>
      <c r="G50" s="32"/>
      <c r="H50" s="52"/>
      <c r="I50" s="243">
        <v>425904</v>
      </c>
      <c r="J50" s="243">
        <v>0</v>
      </c>
      <c r="K50" s="244">
        <f t="shared" si="6"/>
        <v>425904</v>
      </c>
      <c r="L50" s="244">
        <v>356972</v>
      </c>
      <c r="M50" s="259">
        <f t="shared" si="4"/>
        <v>68932</v>
      </c>
      <c r="N50" s="44">
        <f t="shared" si="5"/>
        <v>0.1931019799872259</v>
      </c>
    </row>
    <row r="51" spans="2:14" s="19" customFormat="1" ht="27" customHeight="1" outlineLevel="1">
      <c r="B51" s="20"/>
      <c r="C51" s="30"/>
      <c r="D51" s="117" t="s">
        <v>22</v>
      </c>
      <c r="E51" s="278" t="s">
        <v>212</v>
      </c>
      <c r="F51" s="278"/>
      <c r="G51" s="278"/>
      <c r="H51" s="279"/>
      <c r="I51" s="119">
        <v>11810554</v>
      </c>
      <c r="J51" s="119"/>
      <c r="K51" s="120">
        <f aca="true" t="shared" si="7" ref="K51:K57">I51+J51</f>
        <v>11810554</v>
      </c>
      <c r="L51" s="120">
        <v>14685444</v>
      </c>
      <c r="M51" s="121">
        <f t="shared" si="4"/>
        <v>-2874890</v>
      </c>
      <c r="N51" s="27">
        <f t="shared" si="5"/>
        <v>-0.19576459520052644</v>
      </c>
    </row>
    <row r="52" spans="2:14" s="19" customFormat="1" ht="27" customHeight="1" outlineLevel="1">
      <c r="B52" s="20"/>
      <c r="C52" s="30"/>
      <c r="D52" s="117" t="s">
        <v>24</v>
      </c>
      <c r="E52" s="22" t="s">
        <v>92</v>
      </c>
      <c r="F52" s="22"/>
      <c r="G52" s="22"/>
      <c r="H52" s="136"/>
      <c r="I52" s="119">
        <v>301380848</v>
      </c>
      <c r="J52" s="119">
        <v>0</v>
      </c>
      <c r="K52" s="120">
        <f t="shared" si="7"/>
        <v>301380848</v>
      </c>
      <c r="L52" s="120">
        <v>359999261</v>
      </c>
      <c r="M52" s="121">
        <f t="shared" si="4"/>
        <v>-58618413</v>
      </c>
      <c r="N52" s="27">
        <f t="shared" si="5"/>
        <v>-0.16282925925228497</v>
      </c>
    </row>
    <row r="53" spans="2:14" s="19" customFormat="1" ht="27" customHeight="1" outlineLevel="1">
      <c r="B53" s="138"/>
      <c r="C53" s="30"/>
      <c r="D53" s="117" t="s">
        <v>25</v>
      </c>
      <c r="E53" s="22" t="s">
        <v>86</v>
      </c>
      <c r="F53" s="22"/>
      <c r="G53" s="117"/>
      <c r="H53" s="136"/>
      <c r="I53" s="119">
        <v>28144895</v>
      </c>
      <c r="J53" s="119"/>
      <c r="K53" s="120">
        <f t="shared" si="7"/>
        <v>28144895</v>
      </c>
      <c r="L53" s="120">
        <v>0</v>
      </c>
      <c r="M53" s="121">
        <f t="shared" si="4"/>
        <v>28144895</v>
      </c>
      <c r="N53" s="27" t="str">
        <f t="shared" si="5"/>
        <v>-    </v>
      </c>
    </row>
    <row r="54" spans="2:14" s="19" customFormat="1" ht="27" customHeight="1" outlineLevel="1">
      <c r="B54" s="138"/>
      <c r="C54" s="30"/>
      <c r="D54" s="117" t="s">
        <v>49</v>
      </c>
      <c r="E54" s="22" t="s">
        <v>48</v>
      </c>
      <c r="F54" s="22"/>
      <c r="G54" s="22"/>
      <c r="H54" s="136"/>
      <c r="I54" s="119">
        <v>45430579</v>
      </c>
      <c r="J54" s="119">
        <v>0</v>
      </c>
      <c r="K54" s="120">
        <f t="shared" si="7"/>
        <v>45430579</v>
      </c>
      <c r="L54" s="120">
        <v>46191803</v>
      </c>
      <c r="M54" s="121">
        <f t="shared" si="4"/>
        <v>-761224</v>
      </c>
      <c r="N54" s="27">
        <f t="shared" si="5"/>
        <v>-0.016479633843260025</v>
      </c>
    </row>
    <row r="55" spans="2:14" s="19" customFormat="1" ht="27" customHeight="1" outlineLevel="1">
      <c r="B55" s="138"/>
      <c r="C55" s="30"/>
      <c r="D55" s="117" t="s">
        <v>164</v>
      </c>
      <c r="E55" s="22" t="s">
        <v>87</v>
      </c>
      <c r="F55" s="22"/>
      <c r="G55" s="117"/>
      <c r="H55" s="136"/>
      <c r="I55" s="119"/>
      <c r="J55" s="119"/>
      <c r="K55" s="120">
        <f t="shared" si="7"/>
        <v>0</v>
      </c>
      <c r="L55" s="120">
        <v>0</v>
      </c>
      <c r="M55" s="121">
        <f>K55-L55</f>
        <v>0</v>
      </c>
      <c r="N55" s="27" t="str">
        <f>IF(L55=0,"-    ",M55/L55)</f>
        <v>-    </v>
      </c>
    </row>
    <row r="56" spans="2:14" s="19" customFormat="1" ht="27" customHeight="1" outlineLevel="1">
      <c r="B56" s="138"/>
      <c r="C56" s="30"/>
      <c r="D56" s="246" t="s">
        <v>165</v>
      </c>
      <c r="E56" s="22" t="s">
        <v>93</v>
      </c>
      <c r="F56" s="22"/>
      <c r="G56" s="22"/>
      <c r="H56" s="136"/>
      <c r="I56" s="119">
        <v>36623252</v>
      </c>
      <c r="J56" s="119">
        <v>0</v>
      </c>
      <c r="K56" s="120">
        <f t="shared" si="7"/>
        <v>36623252</v>
      </c>
      <c r="L56" s="120">
        <v>40824490</v>
      </c>
      <c r="M56" s="121">
        <f>K56-L56</f>
        <v>-4201238</v>
      </c>
      <c r="N56" s="27">
        <f>IF(L56=0,"-    ",M56/L56)</f>
        <v>-0.10290974853574411</v>
      </c>
    </row>
    <row r="57" spans="2:14" s="1" customFormat="1" ht="27" customHeight="1">
      <c r="B57" s="28"/>
      <c r="C57" s="30"/>
      <c r="D57" s="247" t="s">
        <v>166</v>
      </c>
      <c r="E57" s="140" t="s">
        <v>263</v>
      </c>
      <c r="F57" s="140"/>
      <c r="G57" s="139"/>
      <c r="H57" s="141"/>
      <c r="I57" s="24">
        <v>116363207</v>
      </c>
      <c r="J57" s="34">
        <v>0</v>
      </c>
      <c r="K57" s="120">
        <f t="shared" si="7"/>
        <v>116363207</v>
      </c>
      <c r="L57" s="120">
        <v>65183196</v>
      </c>
      <c r="M57" s="26">
        <f>K57-L57</f>
        <v>51180011</v>
      </c>
      <c r="N57" s="27">
        <f>IF(L57=0,"-    ",M57/L57)</f>
        <v>0.7851718562557135</v>
      </c>
    </row>
    <row r="58" spans="2:14" s="19" customFormat="1" ht="27" customHeight="1">
      <c r="B58" s="95"/>
      <c r="C58" s="89" t="s">
        <v>151</v>
      </c>
      <c r="D58" s="89"/>
      <c r="E58" s="89"/>
      <c r="F58" s="89"/>
      <c r="G58" s="89"/>
      <c r="H58" s="144"/>
      <c r="I58" s="92">
        <f>SUM(I40:I44)+SUM(I51:I57)</f>
        <v>1113600412</v>
      </c>
      <c r="J58" s="92">
        <f>SUM(J40:J44)+SUM(J51:J57)</f>
        <v>127976497</v>
      </c>
      <c r="K58" s="92">
        <f>SUM(K40:K44)+SUM(K51:K57)</f>
        <v>1241576909</v>
      </c>
      <c r="L58" s="92">
        <f>SUM(L40:L44)+SUM(L51:L57)</f>
        <v>1217452460</v>
      </c>
      <c r="M58" s="93">
        <f>K58-L58</f>
        <v>24124449</v>
      </c>
      <c r="N58" s="94">
        <f>IF(L58=0,"-    ",M58/L58)</f>
        <v>0.019815516246112806</v>
      </c>
    </row>
    <row r="59" spans="2:14" s="1" customFormat="1" ht="9" customHeight="1">
      <c r="B59" s="38"/>
      <c r="C59" s="31"/>
      <c r="D59" s="32"/>
      <c r="E59" s="32"/>
      <c r="F59" s="32"/>
      <c r="G59" s="32"/>
      <c r="H59" s="130"/>
      <c r="I59" s="142"/>
      <c r="J59" s="143"/>
      <c r="K59" s="35"/>
      <c r="L59" s="35"/>
      <c r="M59" s="36"/>
      <c r="N59" s="37"/>
    </row>
    <row r="60" spans="2:14" s="19" customFormat="1" ht="27" customHeight="1">
      <c r="B60" s="20" t="s">
        <v>50</v>
      </c>
      <c r="C60" s="129" t="s">
        <v>95</v>
      </c>
      <c r="D60" s="57"/>
      <c r="E60" s="57"/>
      <c r="F60" s="57"/>
      <c r="G60" s="57"/>
      <c r="H60" s="57"/>
      <c r="I60" s="23"/>
      <c r="J60" s="24"/>
      <c r="K60" s="25"/>
      <c r="L60" s="25"/>
      <c r="M60" s="26"/>
      <c r="N60" s="27"/>
    </row>
    <row r="61" spans="2:14" s="19" customFormat="1" ht="27" customHeight="1">
      <c r="B61" s="20"/>
      <c r="C61" s="117" t="s">
        <v>7</v>
      </c>
      <c r="D61" s="22" t="s">
        <v>65</v>
      </c>
      <c r="E61" s="22"/>
      <c r="F61" s="22"/>
      <c r="G61" s="22"/>
      <c r="H61" s="22"/>
      <c r="I61" s="23"/>
      <c r="J61" s="24"/>
      <c r="K61" s="25">
        <v>0</v>
      </c>
      <c r="L61" s="25">
        <v>148958</v>
      </c>
      <c r="M61" s="26">
        <f>K61-L61</f>
        <v>-148958</v>
      </c>
      <c r="N61" s="27">
        <f>IF(L61=0,"-    ",M61/L61)</f>
        <v>-1</v>
      </c>
    </row>
    <row r="62" spans="2:14" s="19" customFormat="1" ht="27" customHeight="1">
      <c r="B62" s="20"/>
      <c r="C62" s="117" t="s">
        <v>9</v>
      </c>
      <c r="D62" s="22" t="s">
        <v>96</v>
      </c>
      <c r="E62" s="22"/>
      <c r="F62" s="22"/>
      <c r="G62" s="22"/>
      <c r="H62" s="22"/>
      <c r="I62" s="23"/>
      <c r="J62" s="24"/>
      <c r="K62" s="25">
        <v>532986</v>
      </c>
      <c r="L62" s="25">
        <f>617384+38775</f>
        <v>656159</v>
      </c>
      <c r="M62" s="26">
        <f>K62-L62</f>
        <v>-123173</v>
      </c>
      <c r="N62" s="27">
        <f>IF(L62=0,"-    ",M62/L62)</f>
        <v>-0.18771822073613256</v>
      </c>
    </row>
    <row r="63" spans="2:14" s="19" customFormat="1" ht="27" customHeight="1">
      <c r="B63" s="95"/>
      <c r="C63" s="89" t="s">
        <v>150</v>
      </c>
      <c r="D63" s="89"/>
      <c r="E63" s="89"/>
      <c r="F63" s="89"/>
      <c r="G63" s="89"/>
      <c r="H63" s="89"/>
      <c r="I63" s="90"/>
      <c r="J63" s="91"/>
      <c r="K63" s="92">
        <f>SUM(K61:K62)</f>
        <v>532986</v>
      </c>
      <c r="L63" s="92">
        <f>SUM(L61:L62)</f>
        <v>805117</v>
      </c>
      <c r="M63" s="93">
        <f>K63-L63</f>
        <v>-272131</v>
      </c>
      <c r="N63" s="94">
        <f>IF(L63=0,"-    ",M63/L63)</f>
        <v>-0.3380018059487006</v>
      </c>
    </row>
    <row r="64" spans="2:14" s="1" customFormat="1" ht="9" customHeight="1" thickBot="1">
      <c r="B64" s="38"/>
      <c r="C64" s="31"/>
      <c r="D64" s="32"/>
      <c r="E64" s="32"/>
      <c r="F64" s="32"/>
      <c r="G64" s="32"/>
      <c r="H64" s="32"/>
      <c r="I64" s="33"/>
      <c r="J64" s="34"/>
      <c r="K64" s="35"/>
      <c r="L64" s="35"/>
      <c r="M64" s="36"/>
      <c r="N64" s="37"/>
    </row>
    <row r="65" spans="2:14" s="1" customFormat="1" ht="27" customHeight="1" thickBot="1" thickTop="1">
      <c r="B65" s="96" t="s">
        <v>97</v>
      </c>
      <c r="C65" s="145"/>
      <c r="D65" s="98"/>
      <c r="E65" s="99"/>
      <c r="F65" s="99"/>
      <c r="G65" s="99"/>
      <c r="H65" s="98"/>
      <c r="I65" s="100"/>
      <c r="J65" s="101"/>
      <c r="K65" s="102">
        <f>K23+K31+K36+K58+K63</f>
        <v>1970160683</v>
      </c>
      <c r="L65" s="102">
        <f>L23+L31+L36+L58+L63</f>
        <v>2015390010</v>
      </c>
      <c r="M65" s="103">
        <f>K65-L65</f>
        <v>-45229327</v>
      </c>
      <c r="N65" s="104">
        <f>IF(L65=0,"-    ",M65/L65)</f>
        <v>-0.02244197241009446</v>
      </c>
    </row>
    <row r="66" spans="2:14" s="1" customFormat="1" ht="9" customHeight="1" thickTop="1">
      <c r="B66" s="38"/>
      <c r="C66" s="31"/>
      <c r="D66" s="32"/>
      <c r="E66" s="32"/>
      <c r="F66" s="32"/>
      <c r="G66" s="32"/>
      <c r="H66" s="32"/>
      <c r="I66" s="33"/>
      <c r="J66" s="34"/>
      <c r="K66" s="35"/>
      <c r="L66" s="35"/>
      <c r="M66" s="36"/>
      <c r="N66" s="37"/>
    </row>
    <row r="67" spans="2:14" s="1" customFormat="1" ht="27" customHeight="1">
      <c r="B67" s="20" t="s">
        <v>51</v>
      </c>
      <c r="C67" s="129" t="s">
        <v>36</v>
      </c>
      <c r="D67" s="57"/>
      <c r="E67" s="78"/>
      <c r="F67" s="78"/>
      <c r="G67" s="78"/>
      <c r="H67" s="30"/>
      <c r="I67" s="23"/>
      <c r="J67" s="24"/>
      <c r="K67" s="25"/>
      <c r="L67" s="25"/>
      <c r="M67" s="36"/>
      <c r="N67" s="37"/>
    </row>
    <row r="68" spans="2:14" s="1" customFormat="1" ht="27" customHeight="1">
      <c r="B68" s="38"/>
      <c r="C68" s="117" t="s">
        <v>7</v>
      </c>
      <c r="D68" s="79" t="s">
        <v>70</v>
      </c>
      <c r="E68" s="78"/>
      <c r="F68" s="78"/>
      <c r="G68" s="78"/>
      <c r="H68" s="30"/>
      <c r="I68" s="33"/>
      <c r="J68" s="34"/>
      <c r="K68" s="35"/>
      <c r="L68" s="35"/>
      <c r="M68" s="36">
        <f>K68-L68</f>
        <v>0</v>
      </c>
      <c r="N68" s="37" t="str">
        <f>IF(L68=0,"-    ",M68/L68)</f>
        <v>-    </v>
      </c>
    </row>
    <row r="69" spans="2:14" s="1" customFormat="1" ht="27" customHeight="1">
      <c r="B69" s="38"/>
      <c r="C69" s="117" t="s">
        <v>9</v>
      </c>
      <c r="D69" s="79" t="s">
        <v>37</v>
      </c>
      <c r="E69" s="78"/>
      <c r="F69" s="78"/>
      <c r="G69" s="78"/>
      <c r="H69" s="30"/>
      <c r="I69" s="33"/>
      <c r="J69" s="34"/>
      <c r="K69" s="25">
        <v>0</v>
      </c>
      <c r="L69" s="25">
        <v>0</v>
      </c>
      <c r="M69" s="26">
        <f>K69-L69</f>
        <v>0</v>
      </c>
      <c r="N69" s="37" t="str">
        <f>IF(L69=0,"-    ",M69/L69)</f>
        <v>-    </v>
      </c>
    </row>
    <row r="70" spans="2:14" s="1" customFormat="1" ht="27" customHeight="1">
      <c r="B70" s="38"/>
      <c r="C70" s="117" t="s">
        <v>10</v>
      </c>
      <c r="D70" s="79" t="s">
        <v>181</v>
      </c>
      <c r="E70" s="78"/>
      <c r="F70" s="78"/>
      <c r="G70" s="78"/>
      <c r="H70" s="30"/>
      <c r="I70" s="33"/>
      <c r="J70" s="34"/>
      <c r="K70" s="25">
        <v>6730550</v>
      </c>
      <c r="L70" s="25">
        <v>3908447</v>
      </c>
      <c r="M70" s="26">
        <f>K70-L70</f>
        <v>2822103</v>
      </c>
      <c r="N70" s="27">
        <f>IF(L70=0,"-    ",M70/L70)</f>
        <v>0.7220522627017841</v>
      </c>
    </row>
    <row r="71" spans="2:14" s="1" customFormat="1" ht="27" customHeight="1">
      <c r="B71" s="38"/>
      <c r="C71" s="117" t="s">
        <v>11</v>
      </c>
      <c r="D71" s="79" t="s">
        <v>71</v>
      </c>
      <c r="E71" s="78"/>
      <c r="F71" s="78"/>
      <c r="G71" s="78"/>
      <c r="H71" s="30"/>
      <c r="I71" s="33"/>
      <c r="J71" s="34"/>
      <c r="K71" s="25">
        <v>146349645</v>
      </c>
      <c r="L71" s="25">
        <v>97816105</v>
      </c>
      <c r="M71" s="26">
        <f>K71-L71</f>
        <v>48533540</v>
      </c>
      <c r="N71" s="37">
        <f>IF(L71=0,"-    ",M71/L71)</f>
        <v>0.49617125932380973</v>
      </c>
    </row>
    <row r="72" spans="2:14" s="19" customFormat="1" ht="32.25" customHeight="1" thickBot="1">
      <c r="B72" s="105"/>
      <c r="C72" s="107" t="s">
        <v>155</v>
      </c>
      <c r="D72" s="107"/>
      <c r="E72" s="107"/>
      <c r="F72" s="107"/>
      <c r="G72" s="107"/>
      <c r="H72" s="107"/>
      <c r="I72" s="108"/>
      <c r="J72" s="109"/>
      <c r="K72" s="110">
        <f>SUM(K68:K71)</f>
        <v>153080195</v>
      </c>
      <c r="L72" s="110">
        <f>SUM(L68:L71)</f>
        <v>101724552</v>
      </c>
      <c r="M72" s="111">
        <f>K72-L72</f>
        <v>51355643</v>
      </c>
      <c r="N72" s="112">
        <f>IF(L72=0,"-    ",M72/L72)</f>
        <v>0.5048500287324932</v>
      </c>
    </row>
    <row r="73" spans="2:12" ht="15.75">
      <c r="B73" s="80"/>
      <c r="C73" s="80"/>
      <c r="I73" s="82"/>
      <c r="J73" s="82"/>
      <c r="K73" s="82"/>
      <c r="L73" s="82"/>
    </row>
    <row r="74" spans="2:12" ht="18" customHeight="1">
      <c r="B74" s="265"/>
      <c r="I74" s="82"/>
      <c r="J74" s="82"/>
      <c r="K74" s="82"/>
      <c r="L74" s="82"/>
    </row>
    <row r="75" spans="2:12" ht="15.75">
      <c r="B75" s="80"/>
      <c r="C75" s="80"/>
      <c r="I75" s="82"/>
      <c r="J75" s="82"/>
      <c r="K75" s="82"/>
      <c r="L75" s="82"/>
    </row>
    <row r="76" spans="2:12" ht="15.75">
      <c r="B76" s="80"/>
      <c r="C76" s="80"/>
      <c r="I76" s="82"/>
      <c r="J76" s="82"/>
      <c r="K76" s="82"/>
      <c r="L76" s="82"/>
    </row>
    <row r="77" spans="2:12" ht="15.75">
      <c r="B77" s="80"/>
      <c r="C77" s="80"/>
      <c r="I77" s="82"/>
      <c r="J77" s="82"/>
      <c r="K77" s="82"/>
      <c r="L77" s="82"/>
    </row>
    <row r="78" spans="2:12" ht="15.75">
      <c r="B78" s="80"/>
      <c r="C78" s="80"/>
      <c r="I78" s="82"/>
      <c r="J78" s="82"/>
      <c r="K78" s="82"/>
      <c r="L78" s="82"/>
    </row>
    <row r="79" spans="2:12" ht="15.75">
      <c r="B79" s="80"/>
      <c r="C79" s="80"/>
      <c r="I79" s="82"/>
      <c r="J79" s="82"/>
      <c r="K79" s="82"/>
      <c r="L79" s="82"/>
    </row>
    <row r="80" spans="2:12" ht="15.75">
      <c r="B80" s="80"/>
      <c r="C80" s="80"/>
      <c r="I80" s="82"/>
      <c r="J80" s="82"/>
      <c r="K80" s="82"/>
      <c r="L80" s="82"/>
    </row>
    <row r="81" spans="2:3" ht="15.75">
      <c r="B81" s="80"/>
      <c r="C81" s="80"/>
    </row>
    <row r="82" spans="2:3" ht="15.75">
      <c r="B82" s="80"/>
      <c r="C82" s="80"/>
    </row>
    <row r="83" spans="2:3" ht="15.75">
      <c r="B83" s="80"/>
      <c r="C83" s="80"/>
    </row>
    <row r="84" spans="2:3" ht="15.75">
      <c r="B84" s="80"/>
      <c r="C84" s="80"/>
    </row>
    <row r="85" spans="2:3" ht="15.75">
      <c r="B85" s="80"/>
      <c r="C85" s="80"/>
    </row>
    <row r="86" spans="2:3" ht="15.75">
      <c r="B86" s="80"/>
      <c r="C86" s="80"/>
    </row>
    <row r="87" spans="2:3" ht="15.75">
      <c r="B87" s="80"/>
      <c r="C87" s="80"/>
    </row>
    <row r="88" spans="2:3" ht="15.75">
      <c r="B88" s="80"/>
      <c r="C88" s="80"/>
    </row>
    <row r="89" spans="2:3" ht="15.75">
      <c r="B89" s="80"/>
      <c r="C89" s="80"/>
    </row>
    <row r="90" spans="2:3" ht="15.75">
      <c r="B90" s="80"/>
      <c r="C90" s="80"/>
    </row>
    <row r="91" spans="2:3" ht="15.75">
      <c r="B91" s="80"/>
      <c r="C91" s="80"/>
    </row>
    <row r="92" spans="2:3" ht="15.75">
      <c r="B92" s="80"/>
      <c r="C92" s="80"/>
    </row>
    <row r="93" spans="2:3" ht="15.75">
      <c r="B93" s="80"/>
      <c r="C93" s="80"/>
    </row>
    <row r="94" spans="2:3" ht="15.75">
      <c r="B94" s="80"/>
      <c r="C94" s="80"/>
    </row>
    <row r="95" spans="2:14" s="85" customFormat="1" ht="15.75">
      <c r="B95" s="80"/>
      <c r="C95" s="80"/>
      <c r="H95" s="9"/>
      <c r="I95" s="9"/>
      <c r="J95" s="9"/>
      <c r="K95" s="9"/>
      <c r="L95" s="9"/>
      <c r="M95" s="9"/>
      <c r="N95" s="9"/>
    </row>
    <row r="96" spans="2:14" s="85" customFormat="1" ht="15.75">
      <c r="B96" s="80"/>
      <c r="C96" s="80"/>
      <c r="H96" s="9"/>
      <c r="I96" s="9"/>
      <c r="J96" s="9"/>
      <c r="K96" s="9"/>
      <c r="L96" s="9"/>
      <c r="M96" s="9"/>
      <c r="N96" s="9"/>
    </row>
    <row r="97" spans="2:14" s="85" customFormat="1" ht="15.75">
      <c r="B97" s="80"/>
      <c r="C97" s="80"/>
      <c r="H97" s="9"/>
      <c r="I97" s="9"/>
      <c r="J97" s="9"/>
      <c r="K97" s="9"/>
      <c r="L97" s="9"/>
      <c r="M97" s="9"/>
      <c r="N97" s="9"/>
    </row>
    <row r="98" spans="2:14" s="85" customFormat="1" ht="15.75">
      <c r="B98" s="80"/>
      <c r="C98" s="80"/>
      <c r="H98" s="9"/>
      <c r="I98" s="9"/>
      <c r="J98" s="9"/>
      <c r="K98" s="9"/>
      <c r="L98" s="9"/>
      <c r="M98" s="9"/>
      <c r="N98" s="9"/>
    </row>
    <row r="99" spans="2:14" s="85" customFormat="1" ht="15.75">
      <c r="B99" s="80"/>
      <c r="C99" s="80"/>
      <c r="H99" s="9"/>
      <c r="I99" s="9"/>
      <c r="J99" s="9"/>
      <c r="K99" s="9"/>
      <c r="L99" s="9"/>
      <c r="M99" s="9"/>
      <c r="N99" s="9"/>
    </row>
    <row r="100" spans="2:14" s="85" customFormat="1" ht="15.75">
      <c r="B100" s="80"/>
      <c r="C100" s="80"/>
      <c r="H100" s="9"/>
      <c r="I100" s="9"/>
      <c r="J100" s="9"/>
      <c r="K100" s="9"/>
      <c r="L100" s="9"/>
      <c r="M100" s="9"/>
      <c r="N100" s="9"/>
    </row>
    <row r="101" spans="2:14" s="85" customFormat="1" ht="15.75">
      <c r="B101" s="80"/>
      <c r="C101" s="80"/>
      <c r="H101" s="9"/>
      <c r="I101" s="9"/>
      <c r="J101" s="9"/>
      <c r="K101" s="9"/>
      <c r="L101" s="9"/>
      <c r="M101" s="9"/>
      <c r="N101" s="9"/>
    </row>
    <row r="102" spans="2:14" s="85" customFormat="1" ht="15.75">
      <c r="B102" s="80"/>
      <c r="C102" s="80"/>
      <c r="H102" s="9"/>
      <c r="I102" s="9"/>
      <c r="J102" s="9"/>
      <c r="K102" s="9"/>
      <c r="L102" s="9"/>
      <c r="M102" s="9"/>
      <c r="N102" s="9"/>
    </row>
    <row r="103" spans="2:14" s="85" customFormat="1" ht="15.75">
      <c r="B103" s="80"/>
      <c r="C103" s="80"/>
      <c r="H103" s="9"/>
      <c r="I103" s="9"/>
      <c r="J103" s="9"/>
      <c r="K103" s="9"/>
      <c r="L103" s="9"/>
      <c r="M103" s="9"/>
      <c r="N103" s="9"/>
    </row>
    <row r="104" spans="2:14" s="85" customFormat="1" ht="15.75">
      <c r="B104" s="80"/>
      <c r="C104" s="80"/>
      <c r="H104" s="9"/>
      <c r="I104" s="9"/>
      <c r="J104" s="9"/>
      <c r="K104" s="9"/>
      <c r="L104" s="9"/>
      <c r="M104" s="9"/>
      <c r="N104" s="9"/>
    </row>
    <row r="105" spans="2:14" s="85" customFormat="1" ht="15.75">
      <c r="B105" s="80"/>
      <c r="C105" s="80"/>
      <c r="H105" s="9"/>
      <c r="I105" s="9"/>
      <c r="J105" s="9"/>
      <c r="K105" s="9"/>
      <c r="L105" s="9"/>
      <c r="M105" s="9"/>
      <c r="N105" s="9"/>
    </row>
    <row r="106" spans="2:14" s="85" customFormat="1" ht="15.75">
      <c r="B106" s="80"/>
      <c r="C106" s="80"/>
      <c r="H106" s="9"/>
      <c r="I106" s="9"/>
      <c r="J106" s="9"/>
      <c r="K106" s="9"/>
      <c r="L106" s="9"/>
      <c r="M106" s="9"/>
      <c r="N106" s="9"/>
    </row>
    <row r="107" spans="2:14" s="85" customFormat="1" ht="15.75">
      <c r="B107" s="80"/>
      <c r="C107" s="80"/>
      <c r="H107" s="9"/>
      <c r="I107" s="9"/>
      <c r="J107" s="9"/>
      <c r="K107" s="9"/>
      <c r="L107" s="9"/>
      <c r="M107" s="9"/>
      <c r="N107" s="9"/>
    </row>
    <row r="108" spans="2:14" s="85" customFormat="1" ht="15.75">
      <c r="B108" s="80"/>
      <c r="C108" s="80"/>
      <c r="H108" s="9"/>
      <c r="I108" s="9"/>
      <c r="J108" s="9"/>
      <c r="K108" s="9"/>
      <c r="L108" s="9"/>
      <c r="M108" s="9"/>
      <c r="N108" s="9"/>
    </row>
    <row r="109" spans="2:14" s="85" customFormat="1" ht="15.75">
      <c r="B109" s="80"/>
      <c r="C109" s="80"/>
      <c r="H109" s="9"/>
      <c r="I109" s="9"/>
      <c r="J109" s="9"/>
      <c r="K109" s="9"/>
      <c r="L109" s="9"/>
      <c r="M109" s="9"/>
      <c r="N109" s="9"/>
    </row>
    <row r="110" spans="2:14" s="85" customFormat="1" ht="15.75">
      <c r="B110" s="80"/>
      <c r="C110" s="80"/>
      <c r="H110" s="9"/>
      <c r="I110" s="9"/>
      <c r="J110" s="9"/>
      <c r="K110" s="9"/>
      <c r="L110" s="9"/>
      <c r="M110" s="9"/>
      <c r="N110" s="9"/>
    </row>
    <row r="111" spans="2:14" s="85" customFormat="1" ht="15.75">
      <c r="B111" s="80"/>
      <c r="C111" s="80"/>
      <c r="H111" s="9"/>
      <c r="I111" s="9"/>
      <c r="J111" s="9"/>
      <c r="K111" s="9"/>
      <c r="L111" s="9"/>
      <c r="M111" s="9"/>
      <c r="N111" s="9"/>
    </row>
    <row r="112" spans="2:14" s="85" customFormat="1" ht="15.75">
      <c r="B112" s="80"/>
      <c r="C112" s="80"/>
      <c r="H112" s="9"/>
      <c r="I112" s="9"/>
      <c r="J112" s="9"/>
      <c r="K112" s="9"/>
      <c r="L112" s="9"/>
      <c r="M112" s="9"/>
      <c r="N112" s="9"/>
    </row>
    <row r="113" spans="2:14" s="85" customFormat="1" ht="15.75">
      <c r="B113" s="80"/>
      <c r="C113" s="80"/>
      <c r="H113" s="9"/>
      <c r="I113" s="9"/>
      <c r="J113" s="9"/>
      <c r="K113" s="9"/>
      <c r="L113" s="9"/>
      <c r="M113" s="9"/>
      <c r="N113" s="9"/>
    </row>
    <row r="114" spans="2:14" s="85" customFormat="1" ht="15.75">
      <c r="B114" s="80"/>
      <c r="C114" s="80"/>
      <c r="H114" s="9"/>
      <c r="I114" s="9"/>
      <c r="J114" s="9"/>
      <c r="K114" s="9"/>
      <c r="L114" s="9"/>
      <c r="M114" s="9"/>
      <c r="N114" s="9"/>
    </row>
    <row r="115" spans="2:14" s="85" customFormat="1" ht="15.75">
      <c r="B115" s="80"/>
      <c r="C115" s="80"/>
      <c r="H115" s="9"/>
      <c r="I115" s="9"/>
      <c r="J115" s="9"/>
      <c r="K115" s="9"/>
      <c r="L115" s="9"/>
      <c r="M115" s="9"/>
      <c r="N115" s="9"/>
    </row>
    <row r="116" spans="2:14" s="85" customFormat="1" ht="15.75">
      <c r="B116" s="80"/>
      <c r="C116" s="80"/>
      <c r="H116" s="9"/>
      <c r="I116" s="9"/>
      <c r="J116" s="9"/>
      <c r="K116" s="9"/>
      <c r="L116" s="9"/>
      <c r="M116" s="9"/>
      <c r="N116" s="9"/>
    </row>
    <row r="117" spans="2:14" s="85" customFormat="1" ht="15.75">
      <c r="B117" s="80"/>
      <c r="C117" s="80"/>
      <c r="H117" s="9"/>
      <c r="I117" s="9"/>
      <c r="J117" s="9"/>
      <c r="K117" s="9"/>
      <c r="L117" s="9"/>
      <c r="M117" s="9"/>
      <c r="N117" s="9"/>
    </row>
    <row r="118" spans="2:14" s="85" customFormat="1" ht="15.75">
      <c r="B118" s="80"/>
      <c r="C118" s="80"/>
      <c r="H118" s="9"/>
      <c r="I118" s="9"/>
      <c r="J118" s="9"/>
      <c r="K118" s="9"/>
      <c r="L118" s="9"/>
      <c r="M118" s="9"/>
      <c r="N118" s="9"/>
    </row>
    <row r="119" spans="2:14" s="85" customFormat="1" ht="15.75">
      <c r="B119" s="80"/>
      <c r="C119" s="80"/>
      <c r="H119" s="9"/>
      <c r="I119" s="9"/>
      <c r="J119" s="9"/>
      <c r="K119" s="9"/>
      <c r="L119" s="9"/>
      <c r="M119" s="9"/>
      <c r="N119" s="9"/>
    </row>
    <row r="120" spans="2:14" s="85" customFormat="1" ht="15.75">
      <c r="B120" s="80"/>
      <c r="C120" s="80"/>
      <c r="H120" s="9"/>
      <c r="I120" s="9"/>
      <c r="J120" s="9"/>
      <c r="K120" s="9"/>
      <c r="L120" s="9"/>
      <c r="M120" s="9"/>
      <c r="N120" s="9"/>
    </row>
    <row r="121" spans="2:14" s="85" customFormat="1" ht="15.75">
      <c r="B121" s="80"/>
      <c r="C121" s="80"/>
      <c r="H121" s="9"/>
      <c r="I121" s="9"/>
      <c r="J121" s="9"/>
      <c r="K121" s="9"/>
      <c r="L121" s="9"/>
      <c r="M121" s="9"/>
      <c r="N121" s="9"/>
    </row>
    <row r="122" spans="2:14" s="85" customFormat="1" ht="15.75">
      <c r="B122" s="80"/>
      <c r="C122" s="80"/>
      <c r="H122" s="9"/>
      <c r="I122" s="9"/>
      <c r="J122" s="9"/>
      <c r="K122" s="9"/>
      <c r="L122" s="9"/>
      <c r="M122" s="9"/>
      <c r="N122" s="9"/>
    </row>
    <row r="123" spans="2:14" s="85" customFormat="1" ht="15.75">
      <c r="B123" s="80"/>
      <c r="C123" s="80"/>
      <c r="H123" s="9"/>
      <c r="I123" s="9"/>
      <c r="J123" s="9"/>
      <c r="K123" s="9"/>
      <c r="L123" s="9"/>
      <c r="M123" s="9"/>
      <c r="N123" s="9"/>
    </row>
    <row r="124" spans="2:14" s="85" customFormat="1" ht="15.75">
      <c r="B124" s="80"/>
      <c r="C124" s="80"/>
      <c r="H124" s="9"/>
      <c r="I124" s="9"/>
      <c r="J124" s="9"/>
      <c r="K124" s="9"/>
      <c r="L124" s="9"/>
      <c r="M124" s="9"/>
      <c r="N124" s="9"/>
    </row>
    <row r="125" spans="2:14" s="85" customFormat="1" ht="15.75">
      <c r="B125" s="80"/>
      <c r="C125" s="80"/>
      <c r="H125" s="9"/>
      <c r="I125" s="9"/>
      <c r="J125" s="9"/>
      <c r="K125" s="9"/>
      <c r="L125" s="9"/>
      <c r="M125" s="9"/>
      <c r="N125" s="9"/>
    </row>
    <row r="126" spans="2:14" s="85" customFormat="1" ht="15.75">
      <c r="B126" s="80"/>
      <c r="C126" s="80"/>
      <c r="H126" s="9"/>
      <c r="I126" s="9"/>
      <c r="J126" s="9"/>
      <c r="K126" s="9"/>
      <c r="L126" s="9"/>
      <c r="M126" s="9"/>
      <c r="N126" s="9"/>
    </row>
    <row r="127" spans="2:14" s="85" customFormat="1" ht="15.75">
      <c r="B127" s="80"/>
      <c r="C127" s="80"/>
      <c r="H127" s="9"/>
      <c r="I127" s="9"/>
      <c r="J127" s="9"/>
      <c r="K127" s="9"/>
      <c r="L127" s="9"/>
      <c r="M127" s="9"/>
      <c r="N127" s="9"/>
    </row>
    <row r="128" spans="2:14" s="85" customFormat="1" ht="15.75">
      <c r="B128" s="80"/>
      <c r="C128" s="80"/>
      <c r="H128" s="9"/>
      <c r="I128" s="9"/>
      <c r="J128" s="9"/>
      <c r="K128" s="9"/>
      <c r="L128" s="9"/>
      <c r="M128" s="9"/>
      <c r="N128" s="9"/>
    </row>
    <row r="129" spans="2:14" s="85" customFormat="1" ht="15.75">
      <c r="B129" s="80"/>
      <c r="C129" s="80"/>
      <c r="H129" s="9"/>
      <c r="I129" s="9"/>
      <c r="J129" s="9"/>
      <c r="K129" s="9"/>
      <c r="L129" s="9"/>
      <c r="M129" s="9"/>
      <c r="N129" s="9"/>
    </row>
    <row r="130" spans="2:14" s="85" customFormat="1" ht="15.75">
      <c r="B130" s="80"/>
      <c r="C130" s="80"/>
      <c r="H130" s="9"/>
      <c r="I130" s="9"/>
      <c r="J130" s="9"/>
      <c r="K130" s="9"/>
      <c r="L130" s="9"/>
      <c r="M130" s="9"/>
      <c r="N130" s="9"/>
    </row>
    <row r="131" spans="2:14" s="85" customFormat="1" ht="15.75">
      <c r="B131" s="80"/>
      <c r="C131" s="80"/>
      <c r="H131" s="9"/>
      <c r="I131" s="9"/>
      <c r="J131" s="9"/>
      <c r="K131" s="9"/>
      <c r="L131" s="9"/>
      <c r="M131" s="9"/>
      <c r="N131" s="9"/>
    </row>
    <row r="132" spans="2:14" s="85" customFormat="1" ht="15.75">
      <c r="B132" s="80"/>
      <c r="C132" s="80"/>
      <c r="H132" s="9"/>
      <c r="I132" s="9"/>
      <c r="J132" s="9"/>
      <c r="K132" s="9"/>
      <c r="L132" s="9"/>
      <c r="M132" s="9"/>
      <c r="N132" s="9"/>
    </row>
    <row r="133" spans="2:14" s="85" customFormat="1" ht="15.75">
      <c r="B133" s="80"/>
      <c r="C133" s="80"/>
      <c r="H133" s="9"/>
      <c r="I133" s="9"/>
      <c r="J133" s="9"/>
      <c r="K133" s="9"/>
      <c r="L133" s="9"/>
      <c r="M133" s="9"/>
      <c r="N133" s="9"/>
    </row>
    <row r="134" spans="2:14" s="85" customFormat="1" ht="15.75">
      <c r="B134" s="80"/>
      <c r="C134" s="80"/>
      <c r="H134" s="9"/>
      <c r="I134" s="9"/>
      <c r="J134" s="9"/>
      <c r="K134" s="9"/>
      <c r="L134" s="9"/>
      <c r="M134" s="9"/>
      <c r="N134" s="9"/>
    </row>
    <row r="135" spans="2:14" s="85" customFormat="1" ht="15.75">
      <c r="B135" s="80"/>
      <c r="C135" s="80"/>
      <c r="H135" s="9"/>
      <c r="I135" s="9"/>
      <c r="J135" s="9"/>
      <c r="K135" s="9"/>
      <c r="L135" s="9"/>
      <c r="M135" s="9"/>
      <c r="N135" s="9"/>
    </row>
    <row r="136" spans="2:14" s="85" customFormat="1" ht="15.75">
      <c r="B136" s="80"/>
      <c r="C136" s="80"/>
      <c r="H136" s="9"/>
      <c r="I136" s="9"/>
      <c r="J136" s="9"/>
      <c r="K136" s="9"/>
      <c r="L136" s="9"/>
      <c r="M136" s="9"/>
      <c r="N136" s="9"/>
    </row>
    <row r="137" spans="2:14" s="85" customFormat="1" ht="15.75">
      <c r="B137" s="80"/>
      <c r="C137" s="80"/>
      <c r="H137" s="9"/>
      <c r="I137" s="9"/>
      <c r="J137" s="9"/>
      <c r="K137" s="9"/>
      <c r="L137" s="9"/>
      <c r="M137" s="9"/>
      <c r="N137" s="9"/>
    </row>
    <row r="138" spans="2:14" s="85" customFormat="1" ht="15.75">
      <c r="B138" s="80"/>
      <c r="C138" s="80"/>
      <c r="H138" s="9"/>
      <c r="I138" s="9"/>
      <c r="J138" s="9"/>
      <c r="K138" s="9"/>
      <c r="L138" s="9"/>
      <c r="M138" s="9"/>
      <c r="N138" s="9"/>
    </row>
    <row r="139" spans="2:14" s="85" customFormat="1" ht="15.75">
      <c r="B139" s="80"/>
      <c r="C139" s="80"/>
      <c r="H139" s="9"/>
      <c r="I139" s="9"/>
      <c r="J139" s="9"/>
      <c r="K139" s="9"/>
      <c r="L139" s="9"/>
      <c r="M139" s="9"/>
      <c r="N139" s="9"/>
    </row>
    <row r="140" spans="2:14" s="85" customFormat="1" ht="15.75">
      <c r="B140" s="80"/>
      <c r="C140" s="80"/>
      <c r="H140" s="9"/>
      <c r="I140" s="9"/>
      <c r="J140" s="9"/>
      <c r="K140" s="9"/>
      <c r="L140" s="9"/>
      <c r="M140" s="9"/>
      <c r="N140" s="9"/>
    </row>
    <row r="141" spans="2:14" s="85" customFormat="1" ht="15.75">
      <c r="B141" s="80"/>
      <c r="C141" s="80"/>
      <c r="H141" s="9"/>
      <c r="I141" s="9"/>
      <c r="J141" s="9"/>
      <c r="K141" s="9"/>
      <c r="L141" s="9"/>
      <c r="M141" s="9"/>
      <c r="N141" s="9"/>
    </row>
    <row r="142" spans="2:14" s="85" customFormat="1" ht="15.75">
      <c r="B142" s="80"/>
      <c r="C142" s="80"/>
      <c r="H142" s="9"/>
      <c r="I142" s="9"/>
      <c r="J142" s="9"/>
      <c r="K142" s="9"/>
      <c r="L142" s="9"/>
      <c r="M142" s="9"/>
      <c r="N142" s="9"/>
    </row>
    <row r="143" spans="2:14" s="85" customFormat="1" ht="15.75">
      <c r="B143" s="80"/>
      <c r="H143" s="9"/>
      <c r="I143" s="9"/>
      <c r="J143" s="9"/>
      <c r="K143" s="9"/>
      <c r="L143" s="9"/>
      <c r="M143" s="9"/>
      <c r="N143" s="9"/>
    </row>
    <row r="144" spans="2:14" s="85" customFormat="1" ht="15.75">
      <c r="B144" s="80"/>
      <c r="H144" s="9"/>
      <c r="I144" s="9"/>
      <c r="J144" s="9"/>
      <c r="K144" s="9"/>
      <c r="L144" s="9"/>
      <c r="M144" s="9"/>
      <c r="N144" s="9"/>
    </row>
    <row r="145" spans="2:14" s="85" customFormat="1" ht="15.75">
      <c r="B145" s="80"/>
      <c r="H145" s="9"/>
      <c r="I145" s="9"/>
      <c r="J145" s="9"/>
      <c r="K145" s="9"/>
      <c r="L145" s="9"/>
      <c r="M145" s="9"/>
      <c r="N145" s="9"/>
    </row>
    <row r="146" spans="2:14" s="85" customFormat="1" ht="15.75">
      <c r="B146" s="80"/>
      <c r="H146" s="9"/>
      <c r="I146" s="9"/>
      <c r="J146" s="9"/>
      <c r="K146" s="9"/>
      <c r="L146" s="9"/>
      <c r="M146" s="9"/>
      <c r="N146" s="9"/>
    </row>
    <row r="147" spans="2:14" s="85" customFormat="1" ht="15.75">
      <c r="B147" s="80"/>
      <c r="H147" s="9"/>
      <c r="I147" s="9"/>
      <c r="J147" s="9"/>
      <c r="K147" s="9"/>
      <c r="L147" s="9"/>
      <c r="M147" s="9"/>
      <c r="N147" s="9"/>
    </row>
    <row r="148" spans="2:14" s="85" customFormat="1" ht="15.75">
      <c r="B148" s="80"/>
      <c r="H148" s="9"/>
      <c r="I148" s="9"/>
      <c r="J148" s="9"/>
      <c r="K148" s="9"/>
      <c r="L148" s="9"/>
      <c r="M148" s="9"/>
      <c r="N148" s="9"/>
    </row>
    <row r="149" spans="2:14" s="85" customFormat="1" ht="15.75">
      <c r="B149" s="80"/>
      <c r="H149" s="9"/>
      <c r="I149" s="9"/>
      <c r="J149" s="9"/>
      <c r="K149" s="9"/>
      <c r="L149" s="9"/>
      <c r="M149" s="9"/>
      <c r="N149" s="9"/>
    </row>
    <row r="150" spans="2:14" s="85" customFormat="1" ht="15.75">
      <c r="B150" s="80"/>
      <c r="H150" s="9"/>
      <c r="I150" s="9"/>
      <c r="J150" s="9"/>
      <c r="K150" s="9"/>
      <c r="L150" s="9"/>
      <c r="M150" s="9"/>
      <c r="N150" s="9"/>
    </row>
    <row r="151" spans="2:14" s="85" customFormat="1" ht="15.75">
      <c r="B151" s="80"/>
      <c r="H151" s="9"/>
      <c r="I151" s="9"/>
      <c r="J151" s="9"/>
      <c r="K151" s="9"/>
      <c r="L151" s="9"/>
      <c r="M151" s="9"/>
      <c r="N151" s="9"/>
    </row>
    <row r="152" spans="2:14" s="85" customFormat="1" ht="15.75">
      <c r="B152" s="80"/>
      <c r="H152" s="9"/>
      <c r="I152" s="9"/>
      <c r="J152" s="9"/>
      <c r="K152" s="9"/>
      <c r="L152" s="9"/>
      <c r="M152" s="9"/>
      <c r="N152" s="9"/>
    </row>
    <row r="153" spans="2:14" s="85" customFormat="1" ht="15.75">
      <c r="B153" s="80"/>
      <c r="H153" s="9"/>
      <c r="I153" s="9"/>
      <c r="J153" s="9"/>
      <c r="K153" s="9"/>
      <c r="L153" s="9"/>
      <c r="M153" s="9"/>
      <c r="N153" s="9"/>
    </row>
    <row r="154" spans="2:14" s="85" customFormat="1" ht="15.75">
      <c r="B154" s="80"/>
      <c r="H154" s="9"/>
      <c r="I154" s="9"/>
      <c r="J154" s="9"/>
      <c r="K154" s="9"/>
      <c r="L154" s="9"/>
      <c r="M154" s="9"/>
      <c r="N154" s="9"/>
    </row>
    <row r="155" spans="2:14" s="85" customFormat="1" ht="15.75">
      <c r="B155" s="80"/>
      <c r="H155" s="9"/>
      <c r="I155" s="9"/>
      <c r="J155" s="9"/>
      <c r="K155" s="9"/>
      <c r="L155" s="9"/>
      <c r="M155" s="9"/>
      <c r="N155" s="9"/>
    </row>
    <row r="156" spans="2:14" s="85" customFormat="1" ht="15.75">
      <c r="B156" s="80"/>
      <c r="H156" s="9"/>
      <c r="I156" s="9"/>
      <c r="J156" s="9"/>
      <c r="K156" s="9"/>
      <c r="L156" s="9"/>
      <c r="M156" s="9"/>
      <c r="N156" s="9"/>
    </row>
    <row r="157" spans="2:14" s="85" customFormat="1" ht="15.75">
      <c r="B157" s="80"/>
      <c r="H157" s="9"/>
      <c r="I157" s="9"/>
      <c r="J157" s="9"/>
      <c r="K157" s="9"/>
      <c r="L157" s="9"/>
      <c r="M157" s="9"/>
      <c r="N157" s="9"/>
    </row>
    <row r="158" spans="2:14" s="85" customFormat="1" ht="15.75">
      <c r="B158" s="80"/>
      <c r="H158" s="9"/>
      <c r="I158" s="9"/>
      <c r="J158" s="9"/>
      <c r="K158" s="9"/>
      <c r="L158" s="9"/>
      <c r="M158" s="9"/>
      <c r="N158" s="9"/>
    </row>
    <row r="159" spans="2:14" s="85" customFormat="1" ht="15.75">
      <c r="B159" s="80"/>
      <c r="H159" s="9"/>
      <c r="I159" s="9"/>
      <c r="J159" s="9"/>
      <c r="K159" s="9"/>
      <c r="L159" s="9"/>
      <c r="M159" s="9"/>
      <c r="N159" s="9"/>
    </row>
    <row r="160" spans="2:14" s="85" customFormat="1" ht="15.75">
      <c r="B160" s="80"/>
      <c r="H160" s="9"/>
      <c r="I160" s="9"/>
      <c r="J160" s="9"/>
      <c r="K160" s="9"/>
      <c r="L160" s="9"/>
      <c r="M160" s="9"/>
      <c r="N160" s="9"/>
    </row>
    <row r="161" spans="2:14" s="85" customFormat="1" ht="15.75">
      <c r="B161" s="80"/>
      <c r="H161" s="9"/>
      <c r="I161" s="9"/>
      <c r="J161" s="9"/>
      <c r="K161" s="9"/>
      <c r="L161" s="9"/>
      <c r="M161" s="9"/>
      <c r="N161" s="9"/>
    </row>
    <row r="162" spans="2:14" s="85" customFormat="1" ht="15.75">
      <c r="B162" s="80"/>
      <c r="H162" s="9"/>
      <c r="I162" s="9"/>
      <c r="J162" s="9"/>
      <c r="K162" s="9"/>
      <c r="L162" s="9"/>
      <c r="M162" s="9"/>
      <c r="N162" s="9"/>
    </row>
    <row r="163" spans="2:14" s="85" customFormat="1" ht="15.75">
      <c r="B163" s="80"/>
      <c r="H163" s="9"/>
      <c r="I163" s="9"/>
      <c r="J163" s="9"/>
      <c r="K163" s="9"/>
      <c r="L163" s="9"/>
      <c r="M163" s="9"/>
      <c r="N163" s="9"/>
    </row>
    <row r="164" spans="2:14" s="85" customFormat="1" ht="15.75">
      <c r="B164" s="80"/>
      <c r="H164" s="9"/>
      <c r="I164" s="9"/>
      <c r="J164" s="9"/>
      <c r="K164" s="9"/>
      <c r="L164" s="9"/>
      <c r="M164" s="9"/>
      <c r="N164" s="9"/>
    </row>
    <row r="165" spans="2:14" s="85" customFormat="1" ht="15.75">
      <c r="B165" s="80"/>
      <c r="H165" s="9"/>
      <c r="I165" s="9"/>
      <c r="J165" s="9"/>
      <c r="K165" s="9"/>
      <c r="L165" s="9"/>
      <c r="M165" s="9"/>
      <c r="N165" s="9"/>
    </row>
    <row r="166" spans="2:14" s="85" customFormat="1" ht="15.75">
      <c r="B166" s="80"/>
      <c r="H166" s="9"/>
      <c r="I166" s="9"/>
      <c r="J166" s="9"/>
      <c r="K166" s="9"/>
      <c r="L166" s="9"/>
      <c r="M166" s="9"/>
      <c r="N166" s="9"/>
    </row>
    <row r="167" spans="2:14" s="85" customFormat="1" ht="15.75">
      <c r="B167" s="80"/>
      <c r="H167" s="9"/>
      <c r="I167" s="9"/>
      <c r="J167" s="9"/>
      <c r="K167" s="9"/>
      <c r="L167" s="9"/>
      <c r="M167" s="9"/>
      <c r="N167" s="9"/>
    </row>
    <row r="168" spans="2:14" s="85" customFormat="1" ht="15.75">
      <c r="B168" s="80"/>
      <c r="H168" s="9"/>
      <c r="I168" s="9"/>
      <c r="J168" s="9"/>
      <c r="K168" s="9"/>
      <c r="L168" s="9"/>
      <c r="M168" s="9"/>
      <c r="N168" s="9"/>
    </row>
    <row r="169" spans="2:14" s="85" customFormat="1" ht="15.75">
      <c r="B169" s="80"/>
      <c r="H169" s="9"/>
      <c r="I169" s="9"/>
      <c r="J169" s="9"/>
      <c r="K169" s="9"/>
      <c r="L169" s="9"/>
      <c r="M169" s="9"/>
      <c r="N169" s="9"/>
    </row>
    <row r="170" spans="2:14" s="85" customFormat="1" ht="15.75">
      <c r="B170" s="80"/>
      <c r="H170" s="9"/>
      <c r="I170" s="9"/>
      <c r="J170" s="9"/>
      <c r="K170" s="9"/>
      <c r="L170" s="9"/>
      <c r="M170" s="9"/>
      <c r="N170" s="9"/>
    </row>
    <row r="171" spans="2:14" s="85" customFormat="1" ht="15.75">
      <c r="B171" s="80"/>
      <c r="H171" s="9"/>
      <c r="I171" s="9"/>
      <c r="J171" s="9"/>
      <c r="K171" s="9"/>
      <c r="L171" s="9"/>
      <c r="M171" s="9"/>
      <c r="N171" s="9"/>
    </row>
    <row r="172" spans="2:14" s="85" customFormat="1" ht="15.75">
      <c r="B172" s="80"/>
      <c r="H172" s="9"/>
      <c r="I172" s="9"/>
      <c r="J172" s="9"/>
      <c r="K172" s="9"/>
      <c r="L172" s="9"/>
      <c r="M172" s="9"/>
      <c r="N172" s="9"/>
    </row>
    <row r="173" spans="2:14" s="85" customFormat="1" ht="15.75">
      <c r="B173" s="80"/>
      <c r="H173" s="9"/>
      <c r="I173" s="9"/>
      <c r="J173" s="9"/>
      <c r="K173" s="9"/>
      <c r="L173" s="9"/>
      <c r="M173" s="9"/>
      <c r="N173" s="9"/>
    </row>
    <row r="174" spans="2:14" s="85" customFormat="1" ht="15.75">
      <c r="B174" s="80"/>
      <c r="H174" s="9"/>
      <c r="I174" s="9"/>
      <c r="J174" s="9"/>
      <c r="K174" s="9"/>
      <c r="L174" s="9"/>
      <c r="M174" s="9"/>
      <c r="N174" s="9"/>
    </row>
    <row r="175" spans="2:14" s="85" customFormat="1" ht="15.75">
      <c r="B175" s="80"/>
      <c r="H175" s="9"/>
      <c r="I175" s="9"/>
      <c r="J175" s="9"/>
      <c r="K175" s="9"/>
      <c r="L175" s="9"/>
      <c r="M175" s="9"/>
      <c r="N175" s="9"/>
    </row>
    <row r="176" spans="2:14" s="85" customFormat="1" ht="15.75">
      <c r="B176" s="80"/>
      <c r="H176" s="9"/>
      <c r="I176" s="9"/>
      <c r="J176" s="9"/>
      <c r="K176" s="9"/>
      <c r="L176" s="9"/>
      <c r="M176" s="9"/>
      <c r="N176" s="9"/>
    </row>
    <row r="177" spans="2:14" s="85" customFormat="1" ht="15.75">
      <c r="B177" s="80"/>
      <c r="H177" s="9"/>
      <c r="I177" s="9"/>
      <c r="J177" s="9"/>
      <c r="K177" s="9"/>
      <c r="L177" s="9"/>
      <c r="M177" s="9"/>
      <c r="N177" s="9"/>
    </row>
    <row r="178" spans="2:14" s="85" customFormat="1" ht="15.75">
      <c r="B178" s="80"/>
      <c r="H178" s="9"/>
      <c r="I178" s="9"/>
      <c r="J178" s="9"/>
      <c r="K178" s="9"/>
      <c r="L178" s="9"/>
      <c r="M178" s="9"/>
      <c r="N178" s="9"/>
    </row>
    <row r="179" spans="2:14" s="85" customFormat="1" ht="15.75">
      <c r="B179" s="80"/>
      <c r="H179" s="9"/>
      <c r="I179" s="9"/>
      <c r="J179" s="9"/>
      <c r="K179" s="9"/>
      <c r="L179" s="9"/>
      <c r="M179" s="9"/>
      <c r="N179" s="9"/>
    </row>
    <row r="180" spans="2:14" s="85" customFormat="1" ht="15.75">
      <c r="B180" s="80"/>
      <c r="H180" s="9"/>
      <c r="I180" s="9"/>
      <c r="J180" s="9"/>
      <c r="K180" s="9"/>
      <c r="L180" s="9"/>
      <c r="M180" s="9"/>
      <c r="N180" s="9"/>
    </row>
    <row r="181" spans="2:14" s="85" customFormat="1" ht="15.75">
      <c r="B181" s="80"/>
      <c r="H181" s="9"/>
      <c r="I181" s="9"/>
      <c r="J181" s="9"/>
      <c r="K181" s="9"/>
      <c r="L181" s="9"/>
      <c r="M181" s="9"/>
      <c r="N181" s="9"/>
    </row>
    <row r="182" spans="2:14" s="85" customFormat="1" ht="15.75">
      <c r="B182" s="80"/>
      <c r="H182" s="9"/>
      <c r="I182" s="9"/>
      <c r="J182" s="9"/>
      <c r="K182" s="9"/>
      <c r="L182" s="9"/>
      <c r="M182" s="9"/>
      <c r="N182" s="9"/>
    </row>
    <row r="183" spans="2:14" s="85" customFormat="1" ht="15.75">
      <c r="B183" s="80"/>
      <c r="H183" s="9"/>
      <c r="I183" s="9"/>
      <c r="J183" s="9"/>
      <c r="K183" s="9"/>
      <c r="L183" s="9"/>
      <c r="M183" s="9"/>
      <c r="N183" s="9"/>
    </row>
    <row r="184" spans="2:14" s="85" customFormat="1" ht="15.75">
      <c r="B184" s="80"/>
      <c r="H184" s="9"/>
      <c r="I184" s="9"/>
      <c r="J184" s="9"/>
      <c r="K184" s="9"/>
      <c r="L184" s="9"/>
      <c r="M184" s="9"/>
      <c r="N184" s="9"/>
    </row>
    <row r="185" spans="2:14" s="85" customFormat="1" ht="15.75">
      <c r="B185" s="80"/>
      <c r="H185" s="9"/>
      <c r="I185" s="9"/>
      <c r="J185" s="9"/>
      <c r="K185" s="9"/>
      <c r="L185" s="9"/>
      <c r="M185" s="9"/>
      <c r="N185" s="9"/>
    </row>
    <row r="186" spans="2:14" s="85" customFormat="1" ht="15.75">
      <c r="B186" s="80"/>
      <c r="H186" s="9"/>
      <c r="I186" s="9"/>
      <c r="J186" s="9"/>
      <c r="K186" s="9"/>
      <c r="L186" s="9"/>
      <c r="M186" s="9"/>
      <c r="N186" s="9"/>
    </row>
    <row r="187" spans="2:14" s="85" customFormat="1" ht="15.75">
      <c r="B187" s="80"/>
      <c r="H187" s="9"/>
      <c r="I187" s="9"/>
      <c r="J187" s="9"/>
      <c r="K187" s="9"/>
      <c r="L187" s="9"/>
      <c r="M187" s="9"/>
      <c r="N187" s="9"/>
    </row>
    <row r="188" spans="2:14" s="85" customFormat="1" ht="15.75">
      <c r="B188" s="80"/>
      <c r="H188" s="9"/>
      <c r="I188" s="9"/>
      <c r="J188" s="9"/>
      <c r="K188" s="9"/>
      <c r="L188" s="9"/>
      <c r="M188" s="9"/>
      <c r="N188" s="9"/>
    </row>
    <row r="189" spans="2:14" s="85" customFormat="1" ht="15.75">
      <c r="B189" s="80"/>
      <c r="H189" s="9"/>
      <c r="I189" s="9"/>
      <c r="J189" s="9"/>
      <c r="K189" s="9"/>
      <c r="L189" s="9"/>
      <c r="M189" s="9"/>
      <c r="N189" s="9"/>
    </row>
    <row r="190" spans="2:14" s="85" customFormat="1" ht="15.75">
      <c r="B190" s="80"/>
      <c r="H190" s="9"/>
      <c r="I190" s="9"/>
      <c r="J190" s="9"/>
      <c r="K190" s="9"/>
      <c r="L190" s="9"/>
      <c r="M190" s="9"/>
      <c r="N190" s="9"/>
    </row>
    <row r="191" spans="2:14" s="85" customFormat="1" ht="15.75">
      <c r="B191" s="80"/>
      <c r="H191" s="9"/>
      <c r="I191" s="9"/>
      <c r="J191" s="9"/>
      <c r="K191" s="9"/>
      <c r="L191" s="9"/>
      <c r="M191" s="9"/>
      <c r="N191" s="9"/>
    </row>
    <row r="192" spans="2:14" s="85" customFormat="1" ht="15.75">
      <c r="B192" s="80"/>
      <c r="H192" s="9"/>
      <c r="I192" s="9"/>
      <c r="J192" s="9"/>
      <c r="K192" s="9"/>
      <c r="L192" s="9"/>
      <c r="M192" s="9"/>
      <c r="N192" s="9"/>
    </row>
    <row r="193" spans="2:14" s="85" customFormat="1" ht="15.75">
      <c r="B193" s="80"/>
      <c r="H193" s="9"/>
      <c r="I193" s="9"/>
      <c r="J193" s="9"/>
      <c r="K193" s="9"/>
      <c r="L193" s="9"/>
      <c r="M193" s="9"/>
      <c r="N193" s="9"/>
    </row>
    <row r="194" spans="2:14" s="85" customFormat="1" ht="15.75">
      <c r="B194" s="80"/>
      <c r="H194" s="9"/>
      <c r="I194" s="9"/>
      <c r="J194" s="9"/>
      <c r="K194" s="9"/>
      <c r="L194" s="9"/>
      <c r="M194" s="9"/>
      <c r="N194" s="9"/>
    </row>
    <row r="195" spans="2:14" s="85" customFormat="1" ht="15.75">
      <c r="B195" s="80"/>
      <c r="H195" s="9"/>
      <c r="I195" s="9"/>
      <c r="J195" s="9"/>
      <c r="K195" s="9"/>
      <c r="L195" s="9"/>
      <c r="M195" s="9"/>
      <c r="N195" s="9"/>
    </row>
    <row r="196" spans="2:14" s="85" customFormat="1" ht="15.75">
      <c r="B196" s="80"/>
      <c r="H196" s="9"/>
      <c r="I196" s="9"/>
      <c r="J196" s="9"/>
      <c r="K196" s="9"/>
      <c r="L196" s="9"/>
      <c r="M196" s="9"/>
      <c r="N196" s="9"/>
    </row>
    <row r="197" spans="2:14" s="85" customFormat="1" ht="15.75">
      <c r="B197" s="80"/>
      <c r="H197" s="9"/>
      <c r="I197" s="9"/>
      <c r="J197" s="9"/>
      <c r="K197" s="9"/>
      <c r="L197" s="9"/>
      <c r="M197" s="9"/>
      <c r="N197" s="9"/>
    </row>
    <row r="198" spans="2:14" s="85" customFormat="1" ht="15.75">
      <c r="B198" s="80"/>
      <c r="H198" s="9"/>
      <c r="I198" s="9"/>
      <c r="J198" s="9"/>
      <c r="K198" s="9"/>
      <c r="L198" s="9"/>
      <c r="M198" s="9"/>
      <c r="N198" s="9"/>
    </row>
    <row r="199" spans="2:14" s="85" customFormat="1" ht="15.75">
      <c r="B199" s="80"/>
      <c r="H199" s="9"/>
      <c r="I199" s="9"/>
      <c r="J199" s="9"/>
      <c r="K199" s="9"/>
      <c r="L199" s="9"/>
      <c r="M199" s="9"/>
      <c r="N199" s="9"/>
    </row>
    <row r="200" spans="2:14" s="85" customFormat="1" ht="15.75">
      <c r="B200" s="80"/>
      <c r="H200" s="9"/>
      <c r="I200" s="9"/>
      <c r="J200" s="9"/>
      <c r="K200" s="9"/>
      <c r="L200" s="9"/>
      <c r="M200" s="9"/>
      <c r="N200" s="9"/>
    </row>
    <row r="201" spans="2:14" s="85" customFormat="1" ht="15.75">
      <c r="B201" s="80"/>
      <c r="H201" s="9"/>
      <c r="I201" s="9"/>
      <c r="J201" s="9"/>
      <c r="K201" s="9"/>
      <c r="L201" s="9"/>
      <c r="M201" s="9"/>
      <c r="N201" s="9"/>
    </row>
    <row r="202" spans="2:14" s="85" customFormat="1" ht="15.75">
      <c r="B202" s="80"/>
      <c r="H202" s="9"/>
      <c r="I202" s="9"/>
      <c r="J202" s="9"/>
      <c r="K202" s="9"/>
      <c r="L202" s="9"/>
      <c r="M202" s="9"/>
      <c r="N202" s="9"/>
    </row>
    <row r="203" spans="2:14" s="85" customFormat="1" ht="15.75">
      <c r="B203" s="80"/>
      <c r="H203" s="9"/>
      <c r="I203" s="9"/>
      <c r="J203" s="9"/>
      <c r="K203" s="9"/>
      <c r="L203" s="9"/>
      <c r="M203" s="9"/>
      <c r="N203" s="9"/>
    </row>
    <row r="204" spans="2:14" s="85" customFormat="1" ht="15.75">
      <c r="B204" s="80"/>
      <c r="H204" s="9"/>
      <c r="I204" s="9"/>
      <c r="J204" s="9"/>
      <c r="K204" s="9"/>
      <c r="L204" s="9"/>
      <c r="M204" s="9"/>
      <c r="N204" s="9"/>
    </row>
    <row r="205" spans="2:14" s="85" customFormat="1" ht="15.75">
      <c r="B205" s="80"/>
      <c r="H205" s="9"/>
      <c r="I205" s="9"/>
      <c r="J205" s="9"/>
      <c r="K205" s="9"/>
      <c r="L205" s="9"/>
      <c r="M205" s="9"/>
      <c r="N205" s="9"/>
    </row>
    <row r="206" spans="2:14" s="85" customFormat="1" ht="15.75">
      <c r="B206" s="80"/>
      <c r="H206" s="9"/>
      <c r="I206" s="9"/>
      <c r="J206" s="9"/>
      <c r="K206" s="9"/>
      <c r="L206" s="9"/>
      <c r="M206" s="9"/>
      <c r="N206" s="9"/>
    </row>
    <row r="207" spans="2:14" s="85" customFormat="1" ht="15.75">
      <c r="B207" s="80"/>
      <c r="H207" s="9"/>
      <c r="I207" s="9"/>
      <c r="J207" s="9"/>
      <c r="K207" s="9"/>
      <c r="L207" s="9"/>
      <c r="M207" s="9"/>
      <c r="N207" s="9"/>
    </row>
    <row r="208" spans="2:14" s="85" customFormat="1" ht="15.75">
      <c r="B208" s="80"/>
      <c r="H208" s="9"/>
      <c r="I208" s="9"/>
      <c r="J208" s="9"/>
      <c r="K208" s="9"/>
      <c r="L208" s="9"/>
      <c r="M208" s="9"/>
      <c r="N208" s="9"/>
    </row>
    <row r="209" spans="2:14" s="85" customFormat="1" ht="15.75">
      <c r="B209" s="80"/>
      <c r="H209" s="9"/>
      <c r="I209" s="9"/>
      <c r="J209" s="9"/>
      <c r="K209" s="9"/>
      <c r="L209" s="9"/>
      <c r="M209" s="9"/>
      <c r="N209" s="9"/>
    </row>
    <row r="210" spans="2:14" s="85" customFormat="1" ht="15.75">
      <c r="B210" s="80"/>
      <c r="H210" s="9"/>
      <c r="I210" s="9"/>
      <c r="J210" s="9"/>
      <c r="K210" s="9"/>
      <c r="L210" s="9"/>
      <c r="M210" s="9"/>
      <c r="N210" s="9"/>
    </row>
    <row r="211" spans="2:14" s="85" customFormat="1" ht="15.75">
      <c r="B211" s="80"/>
      <c r="H211" s="9"/>
      <c r="I211" s="9"/>
      <c r="J211" s="9"/>
      <c r="K211" s="9"/>
      <c r="L211" s="9"/>
      <c r="M211" s="9"/>
      <c r="N211" s="9"/>
    </row>
    <row r="212" spans="2:14" s="85" customFormat="1" ht="15.75">
      <c r="B212" s="80"/>
      <c r="H212" s="9"/>
      <c r="I212" s="9"/>
      <c r="J212" s="9"/>
      <c r="K212" s="9"/>
      <c r="L212" s="9"/>
      <c r="M212" s="9"/>
      <c r="N212" s="9"/>
    </row>
    <row r="213" spans="2:14" s="85" customFormat="1" ht="15.75">
      <c r="B213" s="80"/>
      <c r="H213" s="9"/>
      <c r="I213" s="9"/>
      <c r="J213" s="9"/>
      <c r="K213" s="9"/>
      <c r="L213" s="9"/>
      <c r="M213" s="9"/>
      <c r="N213" s="9"/>
    </row>
    <row r="214" spans="2:14" s="85" customFormat="1" ht="15.75">
      <c r="B214" s="80"/>
      <c r="H214" s="9"/>
      <c r="I214" s="9"/>
      <c r="J214" s="9"/>
      <c r="K214" s="9"/>
      <c r="L214" s="9"/>
      <c r="M214" s="9"/>
      <c r="N214" s="9"/>
    </row>
    <row r="215" spans="2:14" s="85" customFormat="1" ht="15.75">
      <c r="B215" s="80"/>
      <c r="H215" s="9"/>
      <c r="I215" s="9"/>
      <c r="J215" s="9"/>
      <c r="K215" s="9"/>
      <c r="L215" s="9"/>
      <c r="M215" s="9"/>
      <c r="N215" s="9"/>
    </row>
    <row r="216" spans="2:14" s="85" customFormat="1" ht="15.75">
      <c r="B216" s="80"/>
      <c r="H216" s="9"/>
      <c r="I216" s="9"/>
      <c r="J216" s="9"/>
      <c r="K216" s="9"/>
      <c r="L216" s="9"/>
      <c r="M216" s="9"/>
      <c r="N216" s="9"/>
    </row>
    <row r="217" spans="2:14" s="85" customFormat="1" ht="15.75">
      <c r="B217" s="80"/>
      <c r="H217" s="9"/>
      <c r="I217" s="9"/>
      <c r="J217" s="9"/>
      <c r="K217" s="9"/>
      <c r="L217" s="9"/>
      <c r="M217" s="9"/>
      <c r="N217" s="9"/>
    </row>
    <row r="218" spans="2:14" s="85" customFormat="1" ht="15.75">
      <c r="B218" s="80"/>
      <c r="H218" s="9"/>
      <c r="I218" s="9"/>
      <c r="J218" s="9"/>
      <c r="K218" s="9"/>
      <c r="L218" s="9"/>
      <c r="M218" s="9"/>
      <c r="N218" s="9"/>
    </row>
    <row r="219" spans="2:14" s="85" customFormat="1" ht="15.75">
      <c r="B219" s="80"/>
      <c r="H219" s="9"/>
      <c r="I219" s="9"/>
      <c r="J219" s="9"/>
      <c r="K219" s="9"/>
      <c r="L219" s="9"/>
      <c r="M219" s="9"/>
      <c r="N219" s="9"/>
    </row>
    <row r="220" spans="2:14" s="85" customFormat="1" ht="15.75">
      <c r="B220" s="80"/>
      <c r="H220" s="9"/>
      <c r="I220" s="9"/>
      <c r="J220" s="9"/>
      <c r="K220" s="9"/>
      <c r="L220" s="9"/>
      <c r="M220" s="9"/>
      <c r="N220" s="9"/>
    </row>
    <row r="221" spans="2:14" s="85" customFormat="1" ht="15.75">
      <c r="B221" s="80"/>
      <c r="H221" s="9"/>
      <c r="I221" s="9"/>
      <c r="J221" s="9"/>
      <c r="K221" s="9"/>
      <c r="L221" s="9"/>
      <c r="M221" s="9"/>
      <c r="N221" s="9"/>
    </row>
    <row r="222" spans="2:14" s="85" customFormat="1" ht="15.75">
      <c r="B222" s="80"/>
      <c r="H222" s="9"/>
      <c r="I222" s="9"/>
      <c r="J222" s="9"/>
      <c r="K222" s="9"/>
      <c r="L222" s="9"/>
      <c r="M222" s="9"/>
      <c r="N222" s="9"/>
    </row>
    <row r="223" spans="2:14" s="85" customFormat="1" ht="15.75">
      <c r="B223" s="80"/>
      <c r="H223" s="9"/>
      <c r="I223" s="9"/>
      <c r="J223" s="9"/>
      <c r="K223" s="9"/>
      <c r="L223" s="9"/>
      <c r="M223" s="9"/>
      <c r="N223" s="9"/>
    </row>
    <row r="224" spans="2:14" s="85" customFormat="1" ht="15.75">
      <c r="B224" s="80"/>
      <c r="H224" s="9"/>
      <c r="I224" s="9"/>
      <c r="J224" s="9"/>
      <c r="K224" s="9"/>
      <c r="L224" s="9"/>
      <c r="M224" s="9"/>
      <c r="N224" s="9"/>
    </row>
    <row r="225" spans="2:14" s="85" customFormat="1" ht="15.75">
      <c r="B225" s="80"/>
      <c r="H225" s="9"/>
      <c r="I225" s="9"/>
      <c r="J225" s="9"/>
      <c r="K225" s="9"/>
      <c r="L225" s="9"/>
      <c r="M225" s="9"/>
      <c r="N225" s="9"/>
    </row>
    <row r="226" spans="2:14" s="85" customFormat="1" ht="15.75">
      <c r="B226" s="80"/>
      <c r="H226" s="9"/>
      <c r="I226" s="9"/>
      <c r="J226" s="9"/>
      <c r="K226" s="9"/>
      <c r="L226" s="9"/>
      <c r="M226" s="9"/>
      <c r="N226" s="9"/>
    </row>
    <row r="227" spans="2:14" s="85" customFormat="1" ht="15.75">
      <c r="B227" s="80"/>
      <c r="H227" s="9"/>
      <c r="I227" s="9"/>
      <c r="J227" s="9"/>
      <c r="K227" s="9"/>
      <c r="L227" s="9"/>
      <c r="M227" s="9"/>
      <c r="N227" s="9"/>
    </row>
    <row r="228" spans="2:14" s="85" customFormat="1" ht="15.75">
      <c r="B228" s="80"/>
      <c r="H228" s="9"/>
      <c r="I228" s="9"/>
      <c r="J228" s="9"/>
      <c r="K228" s="9"/>
      <c r="L228" s="9"/>
      <c r="M228" s="9"/>
      <c r="N228" s="9"/>
    </row>
    <row r="229" spans="2:14" s="85" customFormat="1" ht="15.75">
      <c r="B229" s="80"/>
      <c r="H229" s="9"/>
      <c r="I229" s="9"/>
      <c r="J229" s="9"/>
      <c r="K229" s="9"/>
      <c r="L229" s="9"/>
      <c r="M229" s="9"/>
      <c r="N229" s="9"/>
    </row>
    <row r="230" spans="2:14" s="85" customFormat="1" ht="15.75">
      <c r="B230" s="80"/>
      <c r="H230" s="9"/>
      <c r="I230" s="9"/>
      <c r="J230" s="9"/>
      <c r="K230" s="9"/>
      <c r="L230" s="9"/>
      <c r="M230" s="9"/>
      <c r="N230" s="9"/>
    </row>
    <row r="231" spans="2:14" s="85" customFormat="1" ht="15.75">
      <c r="B231" s="80"/>
      <c r="H231" s="9"/>
      <c r="I231" s="9"/>
      <c r="J231" s="9"/>
      <c r="K231" s="9"/>
      <c r="L231" s="9"/>
      <c r="M231" s="9"/>
      <c r="N231" s="9"/>
    </row>
    <row r="232" spans="2:14" s="85" customFormat="1" ht="15.75">
      <c r="B232" s="80"/>
      <c r="H232" s="9"/>
      <c r="I232" s="9"/>
      <c r="J232" s="9"/>
      <c r="K232" s="9"/>
      <c r="L232" s="9"/>
      <c r="M232" s="9"/>
      <c r="N232" s="9"/>
    </row>
    <row r="233" spans="2:14" s="85" customFormat="1" ht="15.75">
      <c r="B233" s="80"/>
      <c r="H233" s="9"/>
      <c r="I233" s="9"/>
      <c r="J233" s="9"/>
      <c r="K233" s="9"/>
      <c r="L233" s="9"/>
      <c r="M233" s="9"/>
      <c r="N233" s="9"/>
    </row>
    <row r="234" spans="2:14" s="85" customFormat="1" ht="15.75">
      <c r="B234" s="80"/>
      <c r="H234" s="9"/>
      <c r="I234" s="9"/>
      <c r="J234" s="9"/>
      <c r="K234" s="9"/>
      <c r="L234" s="9"/>
      <c r="M234" s="9"/>
      <c r="N234" s="9"/>
    </row>
    <row r="235" spans="2:14" s="85" customFormat="1" ht="15.75">
      <c r="B235" s="80"/>
      <c r="H235" s="9"/>
      <c r="I235" s="9"/>
      <c r="J235" s="9"/>
      <c r="K235" s="9"/>
      <c r="L235" s="9"/>
      <c r="M235" s="9"/>
      <c r="N235" s="9"/>
    </row>
  </sheetData>
  <sheetProtection/>
  <mergeCells count="14">
    <mergeCell ref="M2:N3"/>
    <mergeCell ref="H3:L3"/>
    <mergeCell ref="M5:N5"/>
    <mergeCell ref="K5:K6"/>
    <mergeCell ref="L5:L6"/>
    <mergeCell ref="B5:J6"/>
    <mergeCell ref="H2:L2"/>
    <mergeCell ref="E51:H51"/>
    <mergeCell ref="C38:H38"/>
    <mergeCell ref="F45:H45"/>
    <mergeCell ref="F49:H49"/>
    <mergeCell ref="F48:H48"/>
    <mergeCell ref="F46:H46"/>
    <mergeCell ref="F47:H47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4" r:id="rId1"/>
  <headerFooter alignWithMargins="0">
    <oddHeader>&amp;RAllegato 1</oddHeader>
    <oddFooter>&amp;L&amp;"Arial,Normale"&amp;9&amp;A
&amp;Z&amp;F&amp;R&amp;P/&amp;N</oddFooter>
  </headerFooter>
  <rowBreaks count="1" manualBreakCount="1">
    <brk id="58" min="1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71"/>
  <sheetViews>
    <sheetView showGridLines="0" tabSelected="1" zoomScale="75" zoomScaleNormal="75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M4" sqref="M4"/>
    </sheetView>
  </sheetViews>
  <sheetFormatPr defaultColWidth="10.421875" defaultRowHeight="15" outlineLevelRow="1"/>
  <cols>
    <col min="1" max="1" width="1.1484375" style="149" customWidth="1"/>
    <col min="2" max="2" width="4.00390625" style="226" customWidth="1"/>
    <col min="3" max="3" width="4.57421875" style="226" customWidth="1"/>
    <col min="4" max="4" width="2.57421875" style="226" customWidth="1"/>
    <col min="5" max="6" width="4.00390625" style="226" customWidth="1"/>
    <col min="7" max="7" width="97.8515625" style="149" customWidth="1"/>
    <col min="8" max="9" width="20.28125" style="149" customWidth="1"/>
    <col min="10" max="10" width="19.8515625" style="149" bestFit="1" customWidth="1"/>
    <col min="11" max="11" width="15.140625" style="149" bestFit="1" customWidth="1"/>
    <col min="12" max="12" width="0.9921875" style="149" customWidth="1"/>
    <col min="13" max="16384" width="10.421875" style="149" customWidth="1"/>
  </cols>
  <sheetData>
    <row r="1" ht="5.25" customHeight="1" thickBot="1"/>
    <row r="2" spans="2:11" s="146" customFormat="1" ht="21" customHeight="1">
      <c r="B2" s="323" t="s">
        <v>99</v>
      </c>
      <c r="C2" s="324"/>
      <c r="D2" s="324"/>
      <c r="E2" s="324"/>
      <c r="F2" s="324"/>
      <c r="G2" s="324"/>
      <c r="H2" s="324"/>
      <c r="I2" s="324"/>
      <c r="J2" s="327" t="s">
        <v>283</v>
      </c>
      <c r="K2" s="328"/>
    </row>
    <row r="3" spans="2:11" s="146" customFormat="1" ht="21" customHeight="1" thickBot="1">
      <c r="B3" s="325"/>
      <c r="C3" s="326"/>
      <c r="D3" s="326"/>
      <c r="E3" s="326"/>
      <c r="F3" s="326"/>
      <c r="G3" s="326"/>
      <c r="H3" s="326"/>
      <c r="I3" s="326"/>
      <c r="J3" s="329"/>
      <c r="K3" s="330"/>
    </row>
    <row r="4" spans="2:9" ht="15" customHeight="1" thickBot="1">
      <c r="B4" s="147"/>
      <c r="C4" s="147"/>
      <c r="D4" s="147"/>
      <c r="E4" s="147"/>
      <c r="F4" s="147"/>
      <c r="G4" s="147"/>
      <c r="H4" s="148"/>
      <c r="I4" s="148"/>
    </row>
    <row r="5" spans="2:11" ht="19.5" customHeight="1">
      <c r="B5" s="331" t="s">
        <v>292</v>
      </c>
      <c r="C5" s="332"/>
      <c r="D5" s="332"/>
      <c r="E5" s="332"/>
      <c r="F5" s="332"/>
      <c r="G5" s="333"/>
      <c r="H5" s="294" t="s">
        <v>295</v>
      </c>
      <c r="I5" s="294" t="s">
        <v>294</v>
      </c>
      <c r="J5" s="292" t="s">
        <v>296</v>
      </c>
      <c r="K5" s="293"/>
    </row>
    <row r="6" spans="2:11" ht="21" customHeight="1">
      <c r="B6" s="334"/>
      <c r="C6" s="335"/>
      <c r="D6" s="335"/>
      <c r="E6" s="335"/>
      <c r="F6" s="335"/>
      <c r="G6" s="336"/>
      <c r="H6" s="295"/>
      <c r="I6" s="295"/>
      <c r="J6" s="10" t="s">
        <v>1</v>
      </c>
      <c r="K6" s="11" t="s">
        <v>2</v>
      </c>
    </row>
    <row r="7" spans="2:11" s="156" customFormat="1" ht="27" customHeight="1" outlineLevel="1">
      <c r="B7" s="150" t="s">
        <v>3</v>
      </c>
      <c r="C7" s="151" t="s">
        <v>100</v>
      </c>
      <c r="D7" s="151"/>
      <c r="E7" s="151"/>
      <c r="F7" s="151"/>
      <c r="G7" s="152"/>
      <c r="H7" s="153"/>
      <c r="I7" s="153"/>
      <c r="J7" s="154"/>
      <c r="K7" s="155"/>
    </row>
    <row r="8" spans="2:11" s="156" customFormat="1" ht="27" customHeight="1" outlineLevel="1">
      <c r="B8" s="157"/>
      <c r="C8" s="158" t="s">
        <v>7</v>
      </c>
      <c r="D8" s="159" t="s">
        <v>101</v>
      </c>
      <c r="E8" s="159"/>
      <c r="F8" s="159"/>
      <c r="G8" s="160"/>
      <c r="H8" s="252">
        <f>H9+H10+H17+H22</f>
        <v>2726303067</v>
      </c>
      <c r="I8" s="252">
        <f>I9+I10+I17+I22</f>
        <v>2717487281</v>
      </c>
      <c r="J8" s="162">
        <f aca="true" t="shared" si="0" ref="J8:J106">H8-I8</f>
        <v>8815786</v>
      </c>
      <c r="K8" s="163">
        <f aca="true" t="shared" si="1" ref="K8:K87">IF(I8=0,"-    ",J8/I8)</f>
        <v>0.003244094668496813</v>
      </c>
    </row>
    <row r="9" spans="2:11" s="146" customFormat="1" ht="27" customHeight="1" outlineLevel="1">
      <c r="B9" s="164"/>
      <c r="C9" s="165"/>
      <c r="D9" s="166"/>
      <c r="E9" s="165" t="s">
        <v>17</v>
      </c>
      <c r="F9" s="166" t="s">
        <v>188</v>
      </c>
      <c r="G9" s="167"/>
      <c r="H9" s="270">
        <f>2697020713-969895</f>
        <v>2696050818</v>
      </c>
      <c r="I9" s="270">
        <v>2683939226</v>
      </c>
      <c r="J9" s="271">
        <f t="shared" si="0"/>
        <v>12111592</v>
      </c>
      <c r="K9" s="170">
        <f t="shared" si="1"/>
        <v>0.0045126178278077</v>
      </c>
    </row>
    <row r="10" spans="2:11" s="146" customFormat="1" ht="27" customHeight="1" outlineLevel="1">
      <c r="B10" s="164"/>
      <c r="C10" s="165"/>
      <c r="D10" s="166"/>
      <c r="E10" s="165" t="s">
        <v>18</v>
      </c>
      <c r="F10" s="166" t="s">
        <v>264</v>
      </c>
      <c r="G10" s="167"/>
      <c r="H10" s="253">
        <f>SUM(H11:H16)</f>
        <v>29223308</v>
      </c>
      <c r="I10" s="253">
        <f>SUM(I11:I16)</f>
        <v>32922934</v>
      </c>
      <c r="J10" s="169">
        <f t="shared" si="0"/>
        <v>-3699626</v>
      </c>
      <c r="K10" s="170">
        <f t="shared" si="1"/>
        <v>-0.11237230557884058</v>
      </c>
    </row>
    <row r="11" spans="2:11" s="176" customFormat="1" ht="26.25" customHeight="1" outlineLevel="1">
      <c r="B11" s="171"/>
      <c r="C11" s="172"/>
      <c r="D11" s="173"/>
      <c r="E11" s="172"/>
      <c r="F11" s="174" t="s">
        <v>7</v>
      </c>
      <c r="G11" s="175" t="s">
        <v>227</v>
      </c>
      <c r="H11" s="272">
        <f>8900695-38775</f>
        <v>8861920</v>
      </c>
      <c r="I11" s="272">
        <v>10466804</v>
      </c>
      <c r="J11" s="264">
        <f>H11-I11</f>
        <v>-1604884</v>
      </c>
      <c r="K11" s="262">
        <f>IF(I11=0,"-    ",J11/I11)</f>
        <v>-0.15333085438496794</v>
      </c>
    </row>
    <row r="12" spans="2:11" s="176" customFormat="1" ht="30" outlineLevel="1">
      <c r="B12" s="171"/>
      <c r="C12" s="172"/>
      <c r="D12" s="173"/>
      <c r="E12" s="172"/>
      <c r="F12" s="174" t="s">
        <v>9</v>
      </c>
      <c r="G12" s="228" t="s">
        <v>225</v>
      </c>
      <c r="H12" s="266">
        <v>0</v>
      </c>
      <c r="I12" s="266">
        <v>0</v>
      </c>
      <c r="J12" s="264">
        <f>H12-I12</f>
        <v>0</v>
      </c>
      <c r="K12" s="262" t="str">
        <f>IF(I12=0,"-    ",J12/I12)</f>
        <v>-    </v>
      </c>
    </row>
    <row r="13" spans="2:11" s="176" customFormat="1" ht="30" outlineLevel="1">
      <c r="B13" s="171"/>
      <c r="C13" s="172"/>
      <c r="D13" s="173"/>
      <c r="E13" s="172"/>
      <c r="F13" s="174" t="s">
        <v>10</v>
      </c>
      <c r="G13" s="228" t="s">
        <v>226</v>
      </c>
      <c r="H13" s="266">
        <v>4914973</v>
      </c>
      <c r="I13" s="266">
        <v>0</v>
      </c>
      <c r="J13" s="261">
        <f>H13-I13</f>
        <v>4914973</v>
      </c>
      <c r="K13" s="262" t="str">
        <f>IF(I13=0,"-    ",J13/I13)</f>
        <v>-    </v>
      </c>
    </row>
    <row r="14" spans="2:11" s="176" customFormat="1" ht="26.25" customHeight="1" outlineLevel="1">
      <c r="B14" s="171"/>
      <c r="C14" s="172"/>
      <c r="D14" s="173"/>
      <c r="E14" s="172"/>
      <c r="F14" s="174" t="s">
        <v>11</v>
      </c>
      <c r="G14" s="175" t="s">
        <v>265</v>
      </c>
      <c r="H14" s="272">
        <v>1874427</v>
      </c>
      <c r="I14" s="272">
        <v>2234472</v>
      </c>
      <c r="J14" s="264">
        <f>H14-I14</f>
        <v>-360045</v>
      </c>
      <c r="K14" s="263">
        <f>IF(I14=0,"-    ",J14/I14)</f>
        <v>-0.16113202582086505</v>
      </c>
    </row>
    <row r="15" spans="2:11" s="176" customFormat="1" ht="26.25" customHeight="1" outlineLevel="1">
      <c r="B15" s="171"/>
      <c r="C15" s="172"/>
      <c r="D15" s="173"/>
      <c r="E15" s="172"/>
      <c r="F15" s="174" t="s">
        <v>12</v>
      </c>
      <c r="G15" s="175" t="s">
        <v>266</v>
      </c>
      <c r="H15" s="272">
        <v>14000</v>
      </c>
      <c r="I15" s="272">
        <v>143000</v>
      </c>
      <c r="J15" s="264">
        <f t="shared" si="0"/>
        <v>-129000</v>
      </c>
      <c r="K15" s="263">
        <f t="shared" si="1"/>
        <v>-0.9020979020979021</v>
      </c>
    </row>
    <row r="16" spans="2:11" s="176" customFormat="1" ht="26.25" customHeight="1" outlineLevel="1">
      <c r="B16" s="171"/>
      <c r="C16" s="172"/>
      <c r="D16" s="173"/>
      <c r="E16" s="172"/>
      <c r="F16" s="174" t="s">
        <v>22</v>
      </c>
      <c r="G16" s="175" t="s">
        <v>267</v>
      </c>
      <c r="H16" s="272">
        <v>13557988</v>
      </c>
      <c r="I16" s="272">
        <v>20078658</v>
      </c>
      <c r="J16" s="264">
        <f>H16-I16</f>
        <v>-6520670</v>
      </c>
      <c r="K16" s="262">
        <f>IF(I16=0,"-    ",J16/I16)</f>
        <v>-0.3247562660811295</v>
      </c>
    </row>
    <row r="17" spans="2:11" s="146" customFormat="1" ht="27" customHeight="1" outlineLevel="1">
      <c r="B17" s="164"/>
      <c r="C17" s="165"/>
      <c r="D17" s="166"/>
      <c r="E17" s="165" t="s">
        <v>58</v>
      </c>
      <c r="F17" s="166" t="s">
        <v>115</v>
      </c>
      <c r="G17" s="177"/>
      <c r="H17" s="253">
        <f>SUM(H18:H21)</f>
        <v>50033</v>
      </c>
      <c r="I17" s="253">
        <f>SUM(I18:I21)</f>
        <v>0</v>
      </c>
      <c r="J17" s="271">
        <f t="shared" si="0"/>
        <v>50033</v>
      </c>
      <c r="K17" s="170" t="str">
        <f t="shared" si="1"/>
        <v>-    </v>
      </c>
    </row>
    <row r="18" spans="2:11" s="146" customFormat="1" ht="27" customHeight="1" outlineLevel="1">
      <c r="B18" s="164"/>
      <c r="C18" s="165"/>
      <c r="D18" s="166"/>
      <c r="E18" s="166"/>
      <c r="F18" s="178" t="s">
        <v>7</v>
      </c>
      <c r="G18" s="179" t="s">
        <v>116</v>
      </c>
      <c r="H18" s="168"/>
      <c r="I18" s="168"/>
      <c r="J18" s="261">
        <f t="shared" si="0"/>
        <v>0</v>
      </c>
      <c r="K18" s="262" t="str">
        <f t="shared" si="1"/>
        <v>-    </v>
      </c>
    </row>
    <row r="19" spans="2:11" s="146" customFormat="1" ht="27" customHeight="1" outlineLevel="1">
      <c r="B19" s="164"/>
      <c r="C19" s="165"/>
      <c r="D19" s="166"/>
      <c r="E19" s="166"/>
      <c r="F19" s="178" t="s">
        <v>9</v>
      </c>
      <c r="G19" s="179" t="s">
        <v>117</v>
      </c>
      <c r="H19" s="168"/>
      <c r="I19" s="168"/>
      <c r="J19" s="261">
        <f t="shared" si="0"/>
        <v>0</v>
      </c>
      <c r="K19" s="262" t="str">
        <f t="shared" si="1"/>
        <v>-    </v>
      </c>
    </row>
    <row r="20" spans="2:11" s="146" customFormat="1" ht="27" customHeight="1" outlineLevel="1">
      <c r="B20" s="164"/>
      <c r="C20" s="165"/>
      <c r="D20" s="166"/>
      <c r="E20" s="166"/>
      <c r="F20" s="178" t="s">
        <v>10</v>
      </c>
      <c r="G20" s="179" t="s">
        <v>189</v>
      </c>
      <c r="H20" s="168">
        <v>0</v>
      </c>
      <c r="I20" s="168">
        <v>0</v>
      </c>
      <c r="J20" s="261">
        <f t="shared" si="0"/>
        <v>0</v>
      </c>
      <c r="K20" s="170" t="str">
        <f t="shared" si="1"/>
        <v>-    </v>
      </c>
    </row>
    <row r="21" spans="2:11" s="146" customFormat="1" ht="27" customHeight="1" outlineLevel="1">
      <c r="B21" s="164"/>
      <c r="C21" s="165"/>
      <c r="D21" s="166"/>
      <c r="E21" s="166"/>
      <c r="F21" s="178" t="s">
        <v>11</v>
      </c>
      <c r="G21" s="179" t="s">
        <v>118</v>
      </c>
      <c r="H21" s="168">
        <v>50033</v>
      </c>
      <c r="I21" s="168">
        <v>0</v>
      </c>
      <c r="J21" s="261">
        <f t="shared" si="0"/>
        <v>50033</v>
      </c>
      <c r="K21" s="170" t="str">
        <f t="shared" si="1"/>
        <v>-    </v>
      </c>
    </row>
    <row r="22" spans="2:11" s="146" customFormat="1" ht="27" customHeight="1" outlineLevel="1">
      <c r="B22" s="164"/>
      <c r="C22" s="165"/>
      <c r="D22" s="166"/>
      <c r="E22" s="165" t="s">
        <v>104</v>
      </c>
      <c r="F22" s="166" t="s">
        <v>268</v>
      </c>
      <c r="G22" s="167"/>
      <c r="H22" s="270">
        <v>978908</v>
      </c>
      <c r="I22" s="270">
        <v>625121</v>
      </c>
      <c r="J22" s="169">
        <f t="shared" si="0"/>
        <v>353787</v>
      </c>
      <c r="K22" s="170">
        <f t="shared" si="1"/>
        <v>0.5659496321512155</v>
      </c>
    </row>
    <row r="23" spans="2:11" s="156" customFormat="1" ht="27" customHeight="1" outlineLevel="1">
      <c r="B23" s="180"/>
      <c r="C23" s="158" t="s">
        <v>9</v>
      </c>
      <c r="D23" s="159" t="s">
        <v>213</v>
      </c>
      <c r="E23" s="159"/>
      <c r="F23" s="159"/>
      <c r="G23" s="160"/>
      <c r="H23" s="273">
        <v>-4021755</v>
      </c>
      <c r="I23" s="273">
        <v>-1632199</v>
      </c>
      <c r="J23" s="162">
        <f>H23-I23</f>
        <v>-2389556</v>
      </c>
      <c r="K23" s="163">
        <f>IF(I23=0,"-    ",J23/I23)</f>
        <v>1.4640102095394005</v>
      </c>
    </row>
    <row r="24" spans="2:11" s="156" customFormat="1" ht="27" customHeight="1" outlineLevel="1">
      <c r="B24" s="180"/>
      <c r="C24" s="158" t="s">
        <v>10</v>
      </c>
      <c r="D24" s="159" t="s">
        <v>214</v>
      </c>
      <c r="E24" s="159"/>
      <c r="F24" s="159"/>
      <c r="G24" s="160"/>
      <c r="H24" s="273">
        <v>18839229</v>
      </c>
      <c r="I24" s="273">
        <v>6942010</v>
      </c>
      <c r="J24" s="162">
        <f>H24-I24</f>
        <v>11897219</v>
      </c>
      <c r="K24" s="163">
        <f>IF(I24=0,"-    ",J24/I24)</f>
        <v>1.7138003258422272</v>
      </c>
    </row>
    <row r="25" spans="2:11" s="156" customFormat="1" ht="27" customHeight="1" outlineLevel="1">
      <c r="B25" s="157"/>
      <c r="C25" s="158" t="s">
        <v>11</v>
      </c>
      <c r="D25" s="159" t="s">
        <v>269</v>
      </c>
      <c r="E25" s="159"/>
      <c r="F25" s="159"/>
      <c r="G25" s="160"/>
      <c r="H25" s="252">
        <f>SUM(H26:H28)</f>
        <v>138374659</v>
      </c>
      <c r="I25" s="252">
        <f>SUM(I26:I28)</f>
        <v>136640455</v>
      </c>
      <c r="J25" s="162">
        <f t="shared" si="0"/>
        <v>1734204</v>
      </c>
      <c r="K25" s="163">
        <f t="shared" si="1"/>
        <v>0.012691731742257444</v>
      </c>
    </row>
    <row r="26" spans="2:11" s="146" customFormat="1" ht="27" customHeight="1" outlineLevel="1">
      <c r="B26" s="164"/>
      <c r="C26" s="165"/>
      <c r="D26" s="166"/>
      <c r="E26" s="165" t="s">
        <v>17</v>
      </c>
      <c r="F26" s="166" t="s">
        <v>270</v>
      </c>
      <c r="G26" s="167"/>
      <c r="H26" s="270">
        <v>51135478</v>
      </c>
      <c r="I26" s="270">
        <v>39426257</v>
      </c>
      <c r="J26" s="169">
        <f t="shared" si="0"/>
        <v>11709221</v>
      </c>
      <c r="K26" s="170">
        <f t="shared" si="1"/>
        <v>0.2969904294998128</v>
      </c>
    </row>
    <row r="27" spans="2:11" s="146" customFormat="1" ht="27" customHeight="1" outlineLevel="1">
      <c r="B27" s="164"/>
      <c r="C27" s="165"/>
      <c r="D27" s="166"/>
      <c r="E27" s="165" t="s">
        <v>18</v>
      </c>
      <c r="F27" s="166" t="s">
        <v>173</v>
      </c>
      <c r="G27" s="167"/>
      <c r="H27" s="270">
        <v>19661012</v>
      </c>
      <c r="I27" s="270">
        <v>20079632</v>
      </c>
      <c r="J27" s="169">
        <f t="shared" si="0"/>
        <v>-418620</v>
      </c>
      <c r="K27" s="170">
        <f t="shared" si="1"/>
        <v>-0.020847991636500113</v>
      </c>
    </row>
    <row r="28" spans="2:11" s="146" customFormat="1" ht="27" customHeight="1" outlineLevel="1">
      <c r="B28" s="164"/>
      <c r="C28" s="165"/>
      <c r="D28" s="166"/>
      <c r="E28" s="165" t="s">
        <v>58</v>
      </c>
      <c r="F28" s="166" t="s">
        <v>172</v>
      </c>
      <c r="G28" s="177"/>
      <c r="H28" s="270">
        <v>67578169</v>
      </c>
      <c r="I28" s="270">
        <v>77134566</v>
      </c>
      <c r="J28" s="169">
        <f t="shared" si="0"/>
        <v>-9556397</v>
      </c>
      <c r="K28" s="170">
        <f t="shared" si="1"/>
        <v>-0.12389253606482988</v>
      </c>
    </row>
    <row r="29" spans="2:11" s="156" customFormat="1" ht="27" customHeight="1" outlineLevel="1">
      <c r="B29" s="180"/>
      <c r="C29" s="158" t="s">
        <v>12</v>
      </c>
      <c r="D29" s="159" t="s">
        <v>168</v>
      </c>
      <c r="E29" s="159"/>
      <c r="F29" s="159"/>
      <c r="G29" s="160"/>
      <c r="H29" s="273">
        <f>52940614+969895+38775</f>
        <v>53949284</v>
      </c>
      <c r="I29" s="273">
        <v>48931892</v>
      </c>
      <c r="J29" s="162">
        <f t="shared" si="0"/>
        <v>5017392</v>
      </c>
      <c r="K29" s="163">
        <f t="shared" si="1"/>
        <v>0.10253827912478838</v>
      </c>
    </row>
    <row r="30" spans="2:11" s="156" customFormat="1" ht="27" customHeight="1" outlineLevel="1">
      <c r="B30" s="180"/>
      <c r="C30" s="158" t="s">
        <v>22</v>
      </c>
      <c r="D30" s="159" t="s">
        <v>271</v>
      </c>
      <c r="E30" s="159"/>
      <c r="F30" s="159"/>
      <c r="G30" s="160"/>
      <c r="H30" s="273">
        <v>43565968</v>
      </c>
      <c r="I30" s="273">
        <v>44381211</v>
      </c>
      <c r="J30" s="162">
        <f t="shared" si="0"/>
        <v>-815243</v>
      </c>
      <c r="K30" s="163">
        <f t="shared" si="1"/>
        <v>-0.01836910218605797</v>
      </c>
    </row>
    <row r="31" spans="2:11" s="156" customFormat="1" ht="27" customHeight="1" outlineLevel="1">
      <c r="B31" s="180"/>
      <c r="C31" s="158" t="s">
        <v>24</v>
      </c>
      <c r="D31" s="159" t="s">
        <v>190</v>
      </c>
      <c r="E31" s="159"/>
      <c r="F31" s="159"/>
      <c r="G31" s="160"/>
      <c r="H31" s="273">
        <v>35733394</v>
      </c>
      <c r="I31" s="273">
        <v>41756764</v>
      </c>
      <c r="J31" s="162">
        <f t="shared" si="0"/>
        <v>-6023370</v>
      </c>
      <c r="K31" s="163">
        <f t="shared" si="1"/>
        <v>-0.14424896526943515</v>
      </c>
    </row>
    <row r="32" spans="2:11" s="156" customFormat="1" ht="29.25" customHeight="1" outlineLevel="1">
      <c r="B32" s="180"/>
      <c r="C32" s="158" t="s">
        <v>25</v>
      </c>
      <c r="D32" s="181" t="s">
        <v>187</v>
      </c>
      <c r="E32" s="182"/>
      <c r="F32" s="182"/>
      <c r="G32" s="183"/>
      <c r="H32" s="161"/>
      <c r="I32" s="161"/>
      <c r="J32" s="162">
        <f t="shared" si="0"/>
        <v>0</v>
      </c>
      <c r="K32" s="163" t="str">
        <f t="shared" si="1"/>
        <v>-    </v>
      </c>
    </row>
    <row r="33" spans="2:11" s="156" customFormat="1" ht="27" customHeight="1" outlineLevel="1">
      <c r="B33" s="180"/>
      <c r="C33" s="158" t="s">
        <v>49</v>
      </c>
      <c r="D33" s="159" t="s">
        <v>119</v>
      </c>
      <c r="E33" s="159"/>
      <c r="F33" s="159"/>
      <c r="G33" s="160"/>
      <c r="H33" s="273">
        <v>22387964</v>
      </c>
      <c r="I33" s="273">
        <f>17136961+2</f>
        <v>17136963</v>
      </c>
      <c r="J33" s="162">
        <f t="shared" si="0"/>
        <v>5251001</v>
      </c>
      <c r="K33" s="163">
        <f t="shared" si="1"/>
        <v>0.3064137443723255</v>
      </c>
    </row>
    <row r="34" spans="2:11" s="156" customFormat="1" ht="27" customHeight="1" outlineLevel="1">
      <c r="B34" s="229"/>
      <c r="C34" s="321" t="s">
        <v>154</v>
      </c>
      <c r="D34" s="321"/>
      <c r="E34" s="321"/>
      <c r="F34" s="321"/>
      <c r="G34" s="322"/>
      <c r="H34" s="230">
        <f>H8+H23+H24+H25+SUM(H29:H33)</f>
        <v>3035131810</v>
      </c>
      <c r="I34" s="230">
        <f>I8+I23+I24+I25+SUM(I29:I33)</f>
        <v>3011644377</v>
      </c>
      <c r="J34" s="231">
        <f>H34-I34</f>
        <v>23487433</v>
      </c>
      <c r="K34" s="232">
        <f t="shared" si="1"/>
        <v>0.007798873326271218</v>
      </c>
    </row>
    <row r="35" spans="2:11" s="146" customFormat="1" ht="9" customHeight="1" outlineLevel="1">
      <c r="B35" s="184"/>
      <c r="C35" s="165"/>
      <c r="D35" s="166"/>
      <c r="E35" s="166"/>
      <c r="F35" s="166"/>
      <c r="G35" s="167"/>
      <c r="H35" s="168"/>
      <c r="I35" s="168"/>
      <c r="J35" s="169"/>
      <c r="K35" s="170"/>
    </row>
    <row r="36" spans="2:11" s="156" customFormat="1" ht="27" customHeight="1" outlineLevel="1">
      <c r="B36" s="157" t="s">
        <v>27</v>
      </c>
      <c r="C36" s="185" t="s">
        <v>102</v>
      </c>
      <c r="D36" s="186"/>
      <c r="E36" s="186"/>
      <c r="F36" s="186"/>
      <c r="G36" s="187"/>
      <c r="H36" s="161"/>
      <c r="I36" s="161"/>
      <c r="J36" s="162"/>
      <c r="K36" s="163"/>
    </row>
    <row r="37" spans="2:11" s="156" customFormat="1" ht="27" customHeight="1" outlineLevel="1">
      <c r="B37" s="180"/>
      <c r="C37" s="158" t="s">
        <v>7</v>
      </c>
      <c r="D37" s="159" t="s">
        <v>103</v>
      </c>
      <c r="E37" s="188"/>
      <c r="F37" s="159"/>
      <c r="G37" s="160"/>
      <c r="H37" s="252">
        <f>SUM(H38:H39)</f>
        <v>432213844</v>
      </c>
      <c r="I37" s="252">
        <f>SUM(I38:I39)</f>
        <v>429734026</v>
      </c>
      <c r="J37" s="162">
        <f t="shared" si="0"/>
        <v>2479818</v>
      </c>
      <c r="K37" s="163">
        <f t="shared" si="1"/>
        <v>0.005770587968289018</v>
      </c>
    </row>
    <row r="38" spans="2:11" s="146" customFormat="1" ht="27" customHeight="1" outlineLevel="1">
      <c r="B38" s="164"/>
      <c r="C38" s="165"/>
      <c r="D38" s="166"/>
      <c r="E38" s="165" t="s">
        <v>17</v>
      </c>
      <c r="F38" s="166" t="s">
        <v>120</v>
      </c>
      <c r="G38" s="167"/>
      <c r="H38" s="270">
        <v>424861468</v>
      </c>
      <c r="I38" s="270">
        <v>421677993</v>
      </c>
      <c r="J38" s="169">
        <f t="shared" si="0"/>
        <v>3183475</v>
      </c>
      <c r="K38" s="170">
        <f t="shared" si="1"/>
        <v>0.0075495402957867904</v>
      </c>
    </row>
    <row r="39" spans="2:11" s="146" customFormat="1" ht="27" customHeight="1" outlineLevel="1">
      <c r="B39" s="164"/>
      <c r="C39" s="165"/>
      <c r="D39" s="166"/>
      <c r="E39" s="165" t="s">
        <v>18</v>
      </c>
      <c r="F39" s="166" t="s">
        <v>121</v>
      </c>
      <c r="G39" s="167"/>
      <c r="H39" s="270">
        <v>7352376</v>
      </c>
      <c r="I39" s="270">
        <v>8056033</v>
      </c>
      <c r="J39" s="169">
        <f t="shared" si="0"/>
        <v>-703657</v>
      </c>
      <c r="K39" s="170">
        <f t="shared" si="1"/>
        <v>-0.08734534726955562</v>
      </c>
    </row>
    <row r="40" spans="2:11" s="156" customFormat="1" ht="27" customHeight="1" outlineLevel="1">
      <c r="B40" s="180"/>
      <c r="C40" s="158" t="s">
        <v>9</v>
      </c>
      <c r="D40" s="159" t="s">
        <v>272</v>
      </c>
      <c r="E40" s="188"/>
      <c r="F40" s="159"/>
      <c r="G40" s="160"/>
      <c r="H40" s="252">
        <f>SUM(H41:H57)</f>
        <v>1502069569</v>
      </c>
      <c r="I40" s="252">
        <f>SUM(I41:I57)</f>
        <v>1489029583</v>
      </c>
      <c r="J40" s="162">
        <f t="shared" si="0"/>
        <v>13039986</v>
      </c>
      <c r="K40" s="163">
        <f t="shared" si="1"/>
        <v>0.008757372015220734</v>
      </c>
    </row>
    <row r="41" spans="2:11" s="146" customFormat="1" ht="27" customHeight="1" outlineLevel="1">
      <c r="B41" s="184"/>
      <c r="C41" s="165"/>
      <c r="D41" s="166"/>
      <c r="E41" s="165" t="s">
        <v>17</v>
      </c>
      <c r="F41" s="166" t="s">
        <v>191</v>
      </c>
      <c r="G41" s="167"/>
      <c r="H41" s="270">
        <v>179478277</v>
      </c>
      <c r="I41" s="270">
        <v>179279194</v>
      </c>
      <c r="J41" s="169">
        <f t="shared" si="0"/>
        <v>199083</v>
      </c>
      <c r="K41" s="170">
        <f t="shared" si="1"/>
        <v>0.0011104634930476094</v>
      </c>
    </row>
    <row r="42" spans="2:11" s="146" customFormat="1" ht="27" customHeight="1" outlineLevel="1">
      <c r="B42" s="184"/>
      <c r="C42" s="165"/>
      <c r="D42" s="166"/>
      <c r="E42" s="165" t="s">
        <v>18</v>
      </c>
      <c r="F42" s="166" t="s">
        <v>192</v>
      </c>
      <c r="G42" s="167"/>
      <c r="H42" s="270">
        <v>185985025</v>
      </c>
      <c r="I42" s="270">
        <v>189598735</v>
      </c>
      <c r="J42" s="169">
        <f t="shared" si="0"/>
        <v>-3613710</v>
      </c>
      <c r="K42" s="170">
        <f t="shared" si="1"/>
        <v>-0.0190597790644542</v>
      </c>
    </row>
    <row r="43" spans="2:11" s="146" customFormat="1" ht="27" customHeight="1" outlineLevel="1">
      <c r="B43" s="184"/>
      <c r="C43" s="165"/>
      <c r="D43" s="189"/>
      <c r="E43" s="165" t="s">
        <v>58</v>
      </c>
      <c r="F43" s="166" t="s">
        <v>243</v>
      </c>
      <c r="G43" s="167"/>
      <c r="H43" s="270">
        <v>168471519</v>
      </c>
      <c r="I43" s="270">
        <v>164178119</v>
      </c>
      <c r="J43" s="169">
        <f t="shared" si="0"/>
        <v>4293400</v>
      </c>
      <c r="K43" s="170">
        <f t="shared" si="1"/>
        <v>0.026150866060293942</v>
      </c>
    </row>
    <row r="44" spans="2:11" s="146" customFormat="1" ht="27" customHeight="1" outlineLevel="1">
      <c r="B44" s="184"/>
      <c r="C44" s="165"/>
      <c r="D44" s="189"/>
      <c r="E44" s="165" t="s">
        <v>104</v>
      </c>
      <c r="F44" s="166" t="s">
        <v>246</v>
      </c>
      <c r="G44" s="167"/>
      <c r="H44" s="270">
        <v>53940868</v>
      </c>
      <c r="I44" s="270">
        <v>50492678</v>
      </c>
      <c r="J44" s="169">
        <f t="shared" si="0"/>
        <v>3448190</v>
      </c>
      <c r="K44" s="170">
        <f t="shared" si="1"/>
        <v>0.06829089160214477</v>
      </c>
    </row>
    <row r="45" spans="2:11" s="146" customFormat="1" ht="27" customHeight="1" outlineLevel="1">
      <c r="B45" s="184"/>
      <c r="C45" s="165"/>
      <c r="D45" s="189"/>
      <c r="E45" s="165" t="s">
        <v>106</v>
      </c>
      <c r="F45" s="166" t="s">
        <v>245</v>
      </c>
      <c r="G45" s="167"/>
      <c r="H45" s="270">
        <v>15662199</v>
      </c>
      <c r="I45" s="270">
        <v>18424644</v>
      </c>
      <c r="J45" s="169">
        <f t="shared" si="0"/>
        <v>-2762445</v>
      </c>
      <c r="K45" s="170">
        <f t="shared" si="1"/>
        <v>-0.14993206924378022</v>
      </c>
    </row>
    <row r="46" spans="2:11" s="146" customFormat="1" ht="27" customHeight="1" outlineLevel="1">
      <c r="B46" s="184"/>
      <c r="C46" s="165"/>
      <c r="D46" s="189"/>
      <c r="E46" s="165" t="s">
        <v>122</v>
      </c>
      <c r="F46" s="166" t="s">
        <v>244</v>
      </c>
      <c r="G46" s="167"/>
      <c r="H46" s="270">
        <v>14999125</v>
      </c>
      <c r="I46" s="270">
        <v>14723520</v>
      </c>
      <c r="J46" s="169">
        <f t="shared" si="0"/>
        <v>275605</v>
      </c>
      <c r="K46" s="170">
        <f t="shared" si="1"/>
        <v>0.018718689552498315</v>
      </c>
    </row>
    <row r="47" spans="2:11" s="146" customFormat="1" ht="27" customHeight="1" outlineLevel="1">
      <c r="B47" s="184"/>
      <c r="C47" s="165"/>
      <c r="D47" s="189"/>
      <c r="E47" s="165" t="s">
        <v>123</v>
      </c>
      <c r="F47" s="166" t="s">
        <v>286</v>
      </c>
      <c r="G47" s="167"/>
      <c r="H47" s="270">
        <v>492409727</v>
      </c>
      <c r="I47" s="270">
        <v>489436982</v>
      </c>
      <c r="J47" s="169">
        <f t="shared" si="0"/>
        <v>2972745</v>
      </c>
      <c r="K47" s="170">
        <f t="shared" si="1"/>
        <v>0.006073805432218034</v>
      </c>
    </row>
    <row r="48" spans="2:11" s="146" customFormat="1" ht="27" customHeight="1" outlineLevel="1">
      <c r="B48" s="184"/>
      <c r="C48" s="165"/>
      <c r="D48" s="189"/>
      <c r="E48" s="165" t="s">
        <v>124</v>
      </c>
      <c r="F48" s="166" t="s">
        <v>240</v>
      </c>
      <c r="G48" s="167"/>
      <c r="H48" s="270">
        <v>15719589</v>
      </c>
      <c r="I48" s="270">
        <v>21103976</v>
      </c>
      <c r="J48" s="169">
        <f>H48-I48</f>
        <v>-5384387</v>
      </c>
      <c r="K48" s="170">
        <f>IF(I48=0,"-    ",J48/I48)</f>
        <v>-0.25513614117074435</v>
      </c>
    </row>
    <row r="49" spans="2:11" s="146" customFormat="1" ht="27" customHeight="1" outlineLevel="1">
      <c r="B49" s="184"/>
      <c r="C49" s="165"/>
      <c r="D49" s="189"/>
      <c r="E49" s="165" t="s">
        <v>125</v>
      </c>
      <c r="F49" s="166" t="s">
        <v>228</v>
      </c>
      <c r="G49" s="167"/>
      <c r="H49" s="270">
        <v>75514965</v>
      </c>
      <c r="I49" s="270">
        <v>75513927</v>
      </c>
      <c r="J49" s="169">
        <f>H49-I49</f>
        <v>1038</v>
      </c>
      <c r="K49" s="170">
        <f>IF(I49=0,"-    ",J49/I49)</f>
        <v>1.3745808769818049E-05</v>
      </c>
    </row>
    <row r="50" spans="2:11" s="146" customFormat="1" ht="27" customHeight="1" outlineLevel="1">
      <c r="B50" s="184"/>
      <c r="C50" s="165"/>
      <c r="D50" s="189"/>
      <c r="E50" s="165" t="s">
        <v>126</v>
      </c>
      <c r="F50" s="166" t="s">
        <v>229</v>
      </c>
      <c r="G50" s="167"/>
      <c r="H50" s="270">
        <v>2592525</v>
      </c>
      <c r="I50" s="270">
        <v>2643410</v>
      </c>
      <c r="J50" s="169">
        <f>H50-I50</f>
        <v>-50885</v>
      </c>
      <c r="K50" s="170">
        <f>IF(I50=0,"-    ",J50/I50)</f>
        <v>-0.019249756942736843</v>
      </c>
    </row>
    <row r="51" spans="2:11" s="146" customFormat="1" ht="27" customHeight="1" outlineLevel="1">
      <c r="B51" s="184"/>
      <c r="C51" s="165"/>
      <c r="D51" s="189"/>
      <c r="E51" s="165" t="s">
        <v>127</v>
      </c>
      <c r="F51" s="166" t="s">
        <v>230</v>
      </c>
      <c r="G51" s="167"/>
      <c r="H51" s="270">
        <v>47118921</v>
      </c>
      <c r="I51" s="270">
        <v>41225347</v>
      </c>
      <c r="J51" s="169">
        <f t="shared" si="0"/>
        <v>5893574</v>
      </c>
      <c r="K51" s="170">
        <f t="shared" si="1"/>
        <v>0.14295996101621655</v>
      </c>
    </row>
    <row r="52" spans="2:11" s="146" customFormat="1" ht="27" customHeight="1" outlineLevel="1">
      <c r="B52" s="184"/>
      <c r="C52" s="165"/>
      <c r="D52" s="189"/>
      <c r="E52" s="165" t="s">
        <v>231</v>
      </c>
      <c r="F52" s="166" t="s">
        <v>232</v>
      </c>
      <c r="G52" s="167"/>
      <c r="H52" s="270">
        <v>145121389</v>
      </c>
      <c r="I52" s="270">
        <v>144892112</v>
      </c>
      <c r="J52" s="169">
        <f t="shared" si="0"/>
        <v>229277</v>
      </c>
      <c r="K52" s="170">
        <f t="shared" si="1"/>
        <v>0.0015823980811322566</v>
      </c>
    </row>
    <row r="53" spans="2:11" s="146" customFormat="1" ht="27" customHeight="1" outlineLevel="1">
      <c r="B53" s="184"/>
      <c r="C53" s="165"/>
      <c r="D53" s="189"/>
      <c r="E53" s="165" t="s">
        <v>233</v>
      </c>
      <c r="F53" s="166" t="s">
        <v>234</v>
      </c>
      <c r="G53" s="167"/>
      <c r="H53" s="270">
        <v>13091788</v>
      </c>
      <c r="I53" s="270">
        <v>12837559</v>
      </c>
      <c r="J53" s="169">
        <f>H53-I53</f>
        <v>254229</v>
      </c>
      <c r="K53" s="170">
        <f>IF(I53=0,"-    ",J53/I53)</f>
        <v>0.019803531185328925</v>
      </c>
    </row>
    <row r="54" spans="2:11" s="146" customFormat="1" ht="27" customHeight="1" outlineLevel="1">
      <c r="B54" s="184"/>
      <c r="C54" s="165"/>
      <c r="D54" s="189"/>
      <c r="E54" s="165" t="s">
        <v>235</v>
      </c>
      <c r="F54" s="166" t="s">
        <v>236</v>
      </c>
      <c r="G54" s="167"/>
      <c r="H54" s="270">
        <v>15496516</v>
      </c>
      <c r="I54" s="270">
        <v>15020036</v>
      </c>
      <c r="J54" s="169">
        <f>H54-I54</f>
        <v>476480</v>
      </c>
      <c r="K54" s="170">
        <f>IF(I54=0,"-    ",J54/I54)</f>
        <v>0.031722959918338414</v>
      </c>
    </row>
    <row r="55" spans="2:11" s="146" customFormat="1" ht="27" customHeight="1" outlineLevel="1">
      <c r="B55" s="184"/>
      <c r="C55" s="190"/>
      <c r="D55" s="191"/>
      <c r="E55" s="165" t="s">
        <v>237</v>
      </c>
      <c r="F55" s="191" t="s">
        <v>273</v>
      </c>
      <c r="G55" s="177"/>
      <c r="H55" s="270">
        <v>14964727</v>
      </c>
      <c r="I55" s="270">
        <v>12519859</v>
      </c>
      <c r="J55" s="169">
        <f t="shared" si="0"/>
        <v>2444868</v>
      </c>
      <c r="K55" s="170">
        <f t="shared" si="1"/>
        <v>0.1952791960356742</v>
      </c>
    </row>
    <row r="56" spans="2:11" s="146" customFormat="1" ht="27" customHeight="1" outlineLevel="1">
      <c r="B56" s="184"/>
      <c r="C56" s="190"/>
      <c r="D56" s="191"/>
      <c r="E56" s="165" t="s">
        <v>238</v>
      </c>
      <c r="F56" s="191" t="s">
        <v>241</v>
      </c>
      <c r="G56" s="177"/>
      <c r="H56" s="270">
        <v>61502409</v>
      </c>
      <c r="I56" s="270">
        <v>57139485</v>
      </c>
      <c r="J56" s="169">
        <f aca="true" t="shared" si="2" ref="J56:J62">H56-I56</f>
        <v>4362924</v>
      </c>
      <c r="K56" s="170">
        <f aca="true" t="shared" si="3" ref="K56:K62">IF(I56=0,"-    ",J56/I56)</f>
        <v>0.07635567593932636</v>
      </c>
    </row>
    <row r="57" spans="2:11" s="146" customFormat="1" ht="27" customHeight="1" outlineLevel="1">
      <c r="B57" s="184"/>
      <c r="C57" s="190"/>
      <c r="D57" s="191"/>
      <c r="E57" s="165" t="s">
        <v>239</v>
      </c>
      <c r="F57" s="191" t="s">
        <v>242</v>
      </c>
      <c r="G57" s="177"/>
      <c r="H57" s="168"/>
      <c r="I57" s="168"/>
      <c r="J57" s="169">
        <f t="shared" si="2"/>
        <v>0</v>
      </c>
      <c r="K57" s="170" t="str">
        <f t="shared" si="3"/>
        <v>-    </v>
      </c>
    </row>
    <row r="58" spans="2:13" s="146" customFormat="1" ht="27" customHeight="1" outlineLevel="1">
      <c r="B58" s="184"/>
      <c r="C58" s="158" t="s">
        <v>10</v>
      </c>
      <c r="D58" s="159" t="s">
        <v>193</v>
      </c>
      <c r="E58" s="192"/>
      <c r="F58" s="193"/>
      <c r="G58" s="194"/>
      <c r="H58" s="252">
        <f>SUM(H59:H62)</f>
        <v>123365332</v>
      </c>
      <c r="I58" s="252">
        <f>SUM(I59:I62)</f>
        <v>120990907</v>
      </c>
      <c r="J58" s="162">
        <f t="shared" si="2"/>
        <v>2374425</v>
      </c>
      <c r="K58" s="163">
        <f t="shared" si="3"/>
        <v>0.019624821888474645</v>
      </c>
      <c r="M58" s="176"/>
    </row>
    <row r="59" spans="2:13" s="146" customFormat="1" ht="27" customHeight="1" outlineLevel="1">
      <c r="B59" s="184"/>
      <c r="C59" s="158"/>
      <c r="D59" s="159"/>
      <c r="E59" s="165" t="s">
        <v>17</v>
      </c>
      <c r="F59" s="191" t="s">
        <v>274</v>
      </c>
      <c r="G59" s="194"/>
      <c r="H59" s="270">
        <v>116586105</v>
      </c>
      <c r="I59" s="270">
        <v>111530958</v>
      </c>
      <c r="J59" s="169">
        <f t="shared" si="2"/>
        <v>5055147</v>
      </c>
      <c r="K59" s="170">
        <f t="shared" si="3"/>
        <v>0.045325056743437994</v>
      </c>
      <c r="M59" s="176"/>
    </row>
    <row r="60" spans="2:13" s="146" customFormat="1" ht="12" customHeight="1">
      <c r="B60" s="184"/>
      <c r="C60" s="158"/>
      <c r="D60" s="159"/>
      <c r="E60" s="165"/>
      <c r="F60" s="191"/>
      <c r="G60" s="194"/>
      <c r="H60" s="168"/>
      <c r="I60" s="168"/>
      <c r="J60" s="169"/>
      <c r="K60" s="170"/>
      <c r="M60" s="176"/>
    </row>
    <row r="61" spans="2:11" s="146" customFormat="1" ht="27" customHeight="1" outlineLevel="1">
      <c r="B61" s="184"/>
      <c r="C61" s="195"/>
      <c r="D61" s="165"/>
      <c r="E61" s="165" t="s">
        <v>18</v>
      </c>
      <c r="F61" s="191" t="s">
        <v>287</v>
      </c>
      <c r="G61" s="194"/>
      <c r="H61" s="270">
        <v>5399838</v>
      </c>
      <c r="I61" s="270">
        <v>7172489</v>
      </c>
      <c r="J61" s="169">
        <f t="shared" si="2"/>
        <v>-1772651</v>
      </c>
      <c r="K61" s="170">
        <f t="shared" si="3"/>
        <v>-0.2471458652637878</v>
      </c>
    </row>
    <row r="62" spans="2:11" s="146" customFormat="1" ht="27" customHeight="1" outlineLevel="1">
      <c r="B62" s="184"/>
      <c r="C62" s="195"/>
      <c r="D62" s="165"/>
      <c r="E62" s="165" t="s">
        <v>58</v>
      </c>
      <c r="F62" s="191" t="s">
        <v>247</v>
      </c>
      <c r="G62" s="194"/>
      <c r="H62" s="270">
        <v>1379389</v>
      </c>
      <c r="I62" s="270">
        <v>2287460</v>
      </c>
      <c r="J62" s="169">
        <f t="shared" si="2"/>
        <v>-908071</v>
      </c>
      <c r="K62" s="170">
        <f t="shared" si="3"/>
        <v>-0.3969778706512901</v>
      </c>
    </row>
    <row r="63" spans="2:11" s="146" customFormat="1" ht="27" customHeight="1" outlineLevel="1">
      <c r="B63" s="184"/>
      <c r="C63" s="158" t="s">
        <v>11</v>
      </c>
      <c r="D63" s="196" t="s">
        <v>248</v>
      </c>
      <c r="E63" s="165"/>
      <c r="F63" s="197"/>
      <c r="G63" s="198"/>
      <c r="H63" s="273">
        <v>30918162</v>
      </c>
      <c r="I63" s="273">
        <v>30508763</v>
      </c>
      <c r="J63" s="162">
        <f>H63-I63</f>
        <v>409399</v>
      </c>
      <c r="K63" s="163">
        <f>IF(I63=0,"-    ",J63/I63)</f>
        <v>0.0134190625821178</v>
      </c>
    </row>
    <row r="64" spans="2:11" s="156" customFormat="1" ht="27" customHeight="1" outlineLevel="1">
      <c r="B64" s="184"/>
      <c r="C64" s="158" t="s">
        <v>12</v>
      </c>
      <c r="D64" s="196" t="s">
        <v>182</v>
      </c>
      <c r="E64" s="158"/>
      <c r="F64" s="193"/>
      <c r="G64" s="194"/>
      <c r="H64" s="273">
        <v>66851197</v>
      </c>
      <c r="I64" s="273">
        <v>64803256</v>
      </c>
      <c r="J64" s="162">
        <f t="shared" si="0"/>
        <v>2047941</v>
      </c>
      <c r="K64" s="163">
        <f t="shared" si="1"/>
        <v>0.031602439852713576</v>
      </c>
    </row>
    <row r="65" spans="2:11" s="156" customFormat="1" ht="27" customHeight="1" outlineLevel="1">
      <c r="B65" s="184"/>
      <c r="C65" s="158" t="s">
        <v>22</v>
      </c>
      <c r="D65" s="196" t="s">
        <v>129</v>
      </c>
      <c r="E65" s="186"/>
      <c r="F65" s="196"/>
      <c r="G65" s="198"/>
      <c r="H65" s="252">
        <f>SUM(H66:H70)</f>
        <v>734102359</v>
      </c>
      <c r="I65" s="252">
        <f>SUM(I66:I70)</f>
        <v>716044578</v>
      </c>
      <c r="J65" s="162">
        <f t="shared" si="0"/>
        <v>18057781</v>
      </c>
      <c r="K65" s="163">
        <f t="shared" si="1"/>
        <v>0.025218794408635267</v>
      </c>
    </row>
    <row r="66" spans="2:11" s="146" customFormat="1" ht="27" customHeight="1" outlineLevel="1">
      <c r="B66" s="184"/>
      <c r="C66" s="165"/>
      <c r="D66" s="197"/>
      <c r="E66" s="165" t="s">
        <v>17</v>
      </c>
      <c r="F66" s="166" t="s">
        <v>130</v>
      </c>
      <c r="G66" s="199"/>
      <c r="H66" s="270">
        <v>251101691</v>
      </c>
      <c r="I66" s="270">
        <v>240523953</v>
      </c>
      <c r="J66" s="169">
        <f t="shared" si="0"/>
        <v>10577738</v>
      </c>
      <c r="K66" s="170">
        <f t="shared" si="1"/>
        <v>0.04397789853387284</v>
      </c>
    </row>
    <row r="67" spans="2:11" s="146" customFormat="1" ht="27" customHeight="1" outlineLevel="1">
      <c r="B67" s="184"/>
      <c r="C67" s="165"/>
      <c r="D67" s="197"/>
      <c r="E67" s="165" t="s">
        <v>18</v>
      </c>
      <c r="F67" s="166" t="s">
        <v>131</v>
      </c>
      <c r="G67" s="199"/>
      <c r="H67" s="270">
        <v>23616364</v>
      </c>
      <c r="I67" s="270">
        <v>22534468</v>
      </c>
      <c r="J67" s="169">
        <f t="shared" si="0"/>
        <v>1081896</v>
      </c>
      <c r="K67" s="170">
        <f t="shared" si="1"/>
        <v>0.04801071851352337</v>
      </c>
    </row>
    <row r="68" spans="2:11" s="146" customFormat="1" ht="27" customHeight="1" outlineLevel="1">
      <c r="B68" s="184"/>
      <c r="C68" s="165"/>
      <c r="D68" s="197"/>
      <c r="E68" s="165" t="s">
        <v>58</v>
      </c>
      <c r="F68" s="166" t="s">
        <v>132</v>
      </c>
      <c r="G68" s="199"/>
      <c r="H68" s="270">
        <v>320387758</v>
      </c>
      <c r="I68" s="270">
        <v>315731430</v>
      </c>
      <c r="J68" s="169">
        <f t="shared" si="0"/>
        <v>4656328</v>
      </c>
      <c r="K68" s="170">
        <f t="shared" si="1"/>
        <v>0.014747749376740858</v>
      </c>
    </row>
    <row r="69" spans="2:11" s="146" customFormat="1" ht="27" customHeight="1" outlineLevel="1">
      <c r="B69" s="184"/>
      <c r="C69" s="165"/>
      <c r="D69" s="197"/>
      <c r="E69" s="165" t="s">
        <v>104</v>
      </c>
      <c r="F69" s="166" t="s">
        <v>133</v>
      </c>
      <c r="G69" s="199"/>
      <c r="H69" s="270">
        <v>8349833</v>
      </c>
      <c r="I69" s="270">
        <v>8436203</v>
      </c>
      <c r="J69" s="169">
        <f t="shared" si="0"/>
        <v>-86370</v>
      </c>
      <c r="K69" s="170">
        <f t="shared" si="1"/>
        <v>-0.010238018217437394</v>
      </c>
    </row>
    <row r="70" spans="2:11" s="146" customFormat="1" ht="27" customHeight="1" outlineLevel="1">
      <c r="B70" s="184"/>
      <c r="C70" s="165"/>
      <c r="D70" s="197"/>
      <c r="E70" s="165" t="s">
        <v>106</v>
      </c>
      <c r="F70" s="166" t="s">
        <v>134</v>
      </c>
      <c r="G70" s="199"/>
      <c r="H70" s="270">
        <v>130646713</v>
      </c>
      <c r="I70" s="270">
        <v>128818524</v>
      </c>
      <c r="J70" s="169">
        <f t="shared" si="0"/>
        <v>1828189</v>
      </c>
      <c r="K70" s="170">
        <f t="shared" si="1"/>
        <v>0.014191972887377596</v>
      </c>
    </row>
    <row r="71" spans="2:11" s="146" customFormat="1" ht="27" customHeight="1" outlineLevel="1">
      <c r="B71" s="184"/>
      <c r="C71" s="158" t="s">
        <v>24</v>
      </c>
      <c r="D71" s="196" t="s">
        <v>105</v>
      </c>
      <c r="E71" s="200"/>
      <c r="F71" s="193"/>
      <c r="G71" s="194"/>
      <c r="H71" s="273">
        <v>14805456</v>
      </c>
      <c r="I71" s="273">
        <v>14458321</v>
      </c>
      <c r="J71" s="162">
        <f>H71-I71</f>
        <v>347135</v>
      </c>
      <c r="K71" s="163">
        <f>IF(I71=0,"-    ",J71/I71)</f>
        <v>0.02400935765639731</v>
      </c>
    </row>
    <row r="72" spans="2:11" s="156" customFormat="1" ht="27" customHeight="1" outlineLevel="1">
      <c r="B72" s="184"/>
      <c r="C72" s="158" t="s">
        <v>25</v>
      </c>
      <c r="D72" s="196" t="s">
        <v>135</v>
      </c>
      <c r="E72" s="186"/>
      <c r="F72" s="196"/>
      <c r="G72" s="198"/>
      <c r="H72" s="252">
        <f>SUM(H73:H75)</f>
        <v>57755813</v>
      </c>
      <c r="I72" s="252">
        <f>SUM(I73:I75)</f>
        <v>62042973</v>
      </c>
      <c r="J72" s="162">
        <f t="shared" si="0"/>
        <v>-4287160</v>
      </c>
      <c r="K72" s="163">
        <f t="shared" si="1"/>
        <v>-0.06909984793926623</v>
      </c>
    </row>
    <row r="73" spans="2:11" s="146" customFormat="1" ht="27" customHeight="1" outlineLevel="1">
      <c r="B73" s="184"/>
      <c r="C73" s="165"/>
      <c r="D73" s="197"/>
      <c r="E73" s="165" t="s">
        <v>17</v>
      </c>
      <c r="F73" s="166" t="s">
        <v>194</v>
      </c>
      <c r="G73" s="199"/>
      <c r="H73" s="270">
        <v>1451103</v>
      </c>
      <c r="I73" s="270">
        <v>1746360</v>
      </c>
      <c r="J73" s="169">
        <f t="shared" si="0"/>
        <v>-295257</v>
      </c>
      <c r="K73" s="170">
        <f t="shared" si="1"/>
        <v>-0.16906995121280835</v>
      </c>
    </row>
    <row r="74" spans="2:11" s="156" customFormat="1" ht="27" customHeight="1" outlineLevel="1">
      <c r="B74" s="180"/>
      <c r="C74" s="158"/>
      <c r="D74" s="196"/>
      <c r="E74" s="165" t="s">
        <v>18</v>
      </c>
      <c r="F74" s="166" t="s">
        <v>249</v>
      </c>
      <c r="G74" s="198"/>
      <c r="H74" s="270">
        <v>42519514</v>
      </c>
      <c r="I74" s="270">
        <v>42510320</v>
      </c>
      <c r="J74" s="169">
        <f>H74-I74</f>
        <v>9194</v>
      </c>
      <c r="K74" s="163">
        <f>IF(I74=0,"-    ",J74/I74)</f>
        <v>0.00021627689464581777</v>
      </c>
    </row>
    <row r="75" spans="2:11" s="156" customFormat="1" ht="27" customHeight="1" outlineLevel="1">
      <c r="B75" s="180"/>
      <c r="C75" s="158"/>
      <c r="D75" s="196"/>
      <c r="E75" s="165" t="s">
        <v>58</v>
      </c>
      <c r="F75" s="166" t="s">
        <v>250</v>
      </c>
      <c r="G75" s="198"/>
      <c r="H75" s="270">
        <v>13785196</v>
      </c>
      <c r="I75" s="270">
        <v>17786293</v>
      </c>
      <c r="J75" s="169">
        <f>H75-I75</f>
        <v>-4001097</v>
      </c>
      <c r="K75" s="163">
        <f>IF(I75=0,"-    ",J75/I75)</f>
        <v>-0.22495395752223354</v>
      </c>
    </row>
    <row r="76" spans="2:11" s="156" customFormat="1" ht="27" customHeight="1" outlineLevel="1">
      <c r="B76" s="180"/>
      <c r="C76" s="158" t="s">
        <v>49</v>
      </c>
      <c r="D76" s="196" t="s">
        <v>195</v>
      </c>
      <c r="E76" s="186"/>
      <c r="F76" s="196"/>
      <c r="G76" s="198"/>
      <c r="H76" s="161">
        <v>0</v>
      </c>
      <c r="I76" s="161">
        <v>0</v>
      </c>
      <c r="J76" s="162">
        <f t="shared" si="0"/>
        <v>0</v>
      </c>
      <c r="K76" s="163" t="str">
        <f t="shared" si="1"/>
        <v>-    </v>
      </c>
    </row>
    <row r="77" spans="2:11" s="156" customFormat="1" ht="27" customHeight="1" outlineLevel="1">
      <c r="B77" s="180"/>
      <c r="C77" s="158" t="s">
        <v>164</v>
      </c>
      <c r="D77" s="196" t="s">
        <v>107</v>
      </c>
      <c r="E77" s="186"/>
      <c r="F77" s="196"/>
      <c r="G77" s="198"/>
      <c r="H77" s="252">
        <f>SUM(H78:H79)</f>
        <v>-2842329</v>
      </c>
      <c r="I77" s="252">
        <f>SUM(I78:I79)</f>
        <v>-2033454</v>
      </c>
      <c r="J77" s="162">
        <f t="shared" si="0"/>
        <v>-808875</v>
      </c>
      <c r="K77" s="163">
        <f t="shared" si="1"/>
        <v>0.3977837708647454</v>
      </c>
    </row>
    <row r="78" spans="2:11" s="146" customFormat="1" ht="27" customHeight="1" outlineLevel="1">
      <c r="B78" s="201"/>
      <c r="C78" s="190"/>
      <c r="D78" s="197"/>
      <c r="E78" s="172" t="s">
        <v>17</v>
      </c>
      <c r="F78" s="197" t="s">
        <v>196</v>
      </c>
      <c r="G78" s="199"/>
      <c r="H78" s="270">
        <v>-3030925</v>
      </c>
      <c r="I78" s="270">
        <v>-1967632</v>
      </c>
      <c r="J78" s="169">
        <f t="shared" si="0"/>
        <v>-1063293</v>
      </c>
      <c r="K78" s="170">
        <f t="shared" si="1"/>
        <v>0.5403922074859526</v>
      </c>
    </row>
    <row r="79" spans="2:11" s="146" customFormat="1" ht="27" customHeight="1" outlineLevel="1">
      <c r="B79" s="201"/>
      <c r="C79" s="190"/>
      <c r="D79" s="197"/>
      <c r="E79" s="172" t="s">
        <v>18</v>
      </c>
      <c r="F79" s="197" t="s">
        <v>197</v>
      </c>
      <c r="G79" s="199"/>
      <c r="H79" s="270">
        <v>188596</v>
      </c>
      <c r="I79" s="270">
        <v>-65822</v>
      </c>
      <c r="J79" s="169">
        <f t="shared" si="0"/>
        <v>254418</v>
      </c>
      <c r="K79" s="170">
        <f t="shared" si="1"/>
        <v>-3.8652426240466715</v>
      </c>
    </row>
    <row r="80" spans="2:11" s="156" customFormat="1" ht="27" customHeight="1" outlineLevel="1">
      <c r="B80" s="201"/>
      <c r="C80" s="158" t="s">
        <v>165</v>
      </c>
      <c r="D80" s="196" t="s">
        <v>136</v>
      </c>
      <c r="E80" s="186"/>
      <c r="F80" s="196"/>
      <c r="G80" s="198"/>
      <c r="H80" s="252">
        <f>SUM(H81:H84)</f>
        <v>24494506</v>
      </c>
      <c r="I80" s="252">
        <f>SUM(I81:I84)</f>
        <v>43221995</v>
      </c>
      <c r="J80" s="162">
        <f t="shared" si="0"/>
        <v>-18727489</v>
      </c>
      <c r="K80" s="163">
        <f t="shared" si="1"/>
        <v>-0.4332860850129662</v>
      </c>
    </row>
    <row r="81" spans="2:11" s="146" customFormat="1" ht="27" customHeight="1" outlineLevel="1">
      <c r="B81" s="201"/>
      <c r="C81" s="190"/>
      <c r="D81" s="197"/>
      <c r="E81" s="172" t="s">
        <v>17</v>
      </c>
      <c r="F81" s="197" t="s">
        <v>137</v>
      </c>
      <c r="G81" s="199"/>
      <c r="H81" s="270">
        <v>1349069</v>
      </c>
      <c r="I81" s="270">
        <v>10859928</v>
      </c>
      <c r="J81" s="169">
        <f t="shared" si="0"/>
        <v>-9510859</v>
      </c>
      <c r="K81" s="170">
        <f t="shared" si="1"/>
        <v>-0.8757755115871855</v>
      </c>
    </row>
    <row r="82" spans="2:11" s="146" customFormat="1" ht="27" customHeight="1" outlineLevel="1">
      <c r="B82" s="201"/>
      <c r="C82" s="190"/>
      <c r="D82" s="197"/>
      <c r="E82" s="172" t="s">
        <v>18</v>
      </c>
      <c r="F82" s="197" t="s">
        <v>251</v>
      </c>
      <c r="G82" s="199"/>
      <c r="H82" s="270">
        <v>1532881</v>
      </c>
      <c r="I82" s="270">
        <v>1518159</v>
      </c>
      <c r="J82" s="169">
        <f t="shared" si="0"/>
        <v>14722</v>
      </c>
      <c r="K82" s="170">
        <f t="shared" si="1"/>
        <v>0.009697271497912933</v>
      </c>
    </row>
    <row r="83" spans="2:11" s="146" customFormat="1" ht="27" customHeight="1" outlineLevel="1">
      <c r="B83" s="201"/>
      <c r="C83" s="190"/>
      <c r="D83" s="197"/>
      <c r="E83" s="172" t="s">
        <v>58</v>
      </c>
      <c r="F83" s="197" t="s">
        <v>215</v>
      </c>
      <c r="G83" s="199"/>
      <c r="H83" s="270">
        <v>4032067</v>
      </c>
      <c r="I83" s="270">
        <v>10880028</v>
      </c>
      <c r="J83" s="169">
        <f t="shared" si="0"/>
        <v>-6847961</v>
      </c>
      <c r="K83" s="170">
        <f t="shared" si="1"/>
        <v>-0.6294065603507638</v>
      </c>
    </row>
    <row r="84" spans="2:11" s="146" customFormat="1" ht="27" customHeight="1" outlineLevel="1">
      <c r="B84" s="201"/>
      <c r="C84" s="190"/>
      <c r="D84" s="197"/>
      <c r="E84" s="172" t="s">
        <v>104</v>
      </c>
      <c r="F84" s="197" t="s">
        <v>138</v>
      </c>
      <c r="G84" s="199"/>
      <c r="H84" s="270">
        <v>17580489</v>
      </c>
      <c r="I84" s="270">
        <f>20002655-38775</f>
        <v>19963880</v>
      </c>
      <c r="J84" s="169">
        <f t="shared" si="0"/>
        <v>-2383391</v>
      </c>
      <c r="K84" s="170">
        <f t="shared" si="1"/>
        <v>-0.11938515959823441</v>
      </c>
    </row>
    <row r="85" spans="2:11" s="156" customFormat="1" ht="27" customHeight="1" outlineLevel="1">
      <c r="B85" s="229"/>
      <c r="C85" s="321" t="s">
        <v>153</v>
      </c>
      <c r="D85" s="321"/>
      <c r="E85" s="321"/>
      <c r="F85" s="321"/>
      <c r="G85" s="322"/>
      <c r="H85" s="230">
        <f>H37+H40+H58+H63+H64+H65+H71+H72+H76+H77+H80</f>
        <v>2983733909</v>
      </c>
      <c r="I85" s="230">
        <f>I37+I40+I58+I63+I64+I65+I71+I72+I76+I77+I80</f>
        <v>2968800948</v>
      </c>
      <c r="J85" s="231">
        <f t="shared" si="0"/>
        <v>14932961</v>
      </c>
      <c r="K85" s="232">
        <f t="shared" si="1"/>
        <v>0.005029963699674755</v>
      </c>
    </row>
    <row r="86" spans="2:11" s="146" customFormat="1" ht="9" customHeight="1" outlineLevel="1" thickBot="1">
      <c r="B86" s="201"/>
      <c r="C86" s="165"/>
      <c r="D86" s="197"/>
      <c r="E86" s="191"/>
      <c r="F86" s="197"/>
      <c r="G86" s="199"/>
      <c r="H86" s="168"/>
      <c r="I86" s="168"/>
      <c r="J86" s="169"/>
      <c r="K86" s="170"/>
    </row>
    <row r="87" spans="2:11" s="202" customFormat="1" ht="27" customHeight="1" outlineLevel="1" thickBot="1" thickTop="1">
      <c r="B87" s="318" t="s">
        <v>145</v>
      </c>
      <c r="C87" s="319"/>
      <c r="D87" s="319"/>
      <c r="E87" s="319"/>
      <c r="F87" s="319"/>
      <c r="G87" s="320"/>
      <c r="H87" s="233">
        <f>H34-H85</f>
        <v>51397901</v>
      </c>
      <c r="I87" s="233">
        <f>I34-I85</f>
        <v>42843429</v>
      </c>
      <c r="J87" s="234">
        <f t="shared" si="0"/>
        <v>8554472</v>
      </c>
      <c r="K87" s="235">
        <f t="shared" si="1"/>
        <v>0.1996682385063063</v>
      </c>
    </row>
    <row r="88" spans="2:11" s="202" customFormat="1" ht="9" customHeight="1" outlineLevel="1" thickTop="1">
      <c r="B88" s="203"/>
      <c r="C88" s="204"/>
      <c r="D88" s="204"/>
      <c r="E88" s="205"/>
      <c r="F88" s="206"/>
      <c r="G88" s="207"/>
      <c r="H88" s="208"/>
      <c r="I88" s="208"/>
      <c r="J88" s="209"/>
      <c r="K88" s="210"/>
    </row>
    <row r="89" spans="2:11" s="156" customFormat="1" ht="27" customHeight="1" outlineLevel="1">
      <c r="B89" s="157" t="s">
        <v>34</v>
      </c>
      <c r="C89" s="185" t="s">
        <v>108</v>
      </c>
      <c r="D89" s="186"/>
      <c r="E89" s="185"/>
      <c r="F89" s="196"/>
      <c r="G89" s="198"/>
      <c r="H89" s="161"/>
      <c r="I89" s="161"/>
      <c r="J89" s="162"/>
      <c r="K89" s="163"/>
    </row>
    <row r="90" spans="2:11" s="156" customFormat="1" ht="27" customHeight="1" outlineLevel="1">
      <c r="B90" s="180"/>
      <c r="C90" s="158" t="s">
        <v>7</v>
      </c>
      <c r="D90" s="196" t="s">
        <v>140</v>
      </c>
      <c r="E90" s="186"/>
      <c r="F90" s="196"/>
      <c r="G90" s="198"/>
      <c r="H90" s="273">
        <v>1523</v>
      </c>
      <c r="I90" s="273">
        <v>308283</v>
      </c>
      <c r="J90" s="162">
        <f t="shared" si="0"/>
        <v>-306760</v>
      </c>
      <c r="K90" s="163">
        <f>IF(I90=0,"-    ",J90/I90)</f>
        <v>-0.9950597340755085</v>
      </c>
    </row>
    <row r="91" spans="2:11" s="156" customFormat="1" ht="27" customHeight="1" outlineLevel="1">
      <c r="B91" s="180"/>
      <c r="C91" s="158" t="s">
        <v>9</v>
      </c>
      <c r="D91" s="196" t="s">
        <v>139</v>
      </c>
      <c r="E91" s="186"/>
      <c r="F91" s="196"/>
      <c r="G91" s="198"/>
      <c r="H91" s="273">
        <v>3496123</v>
      </c>
      <c r="I91" s="273">
        <v>3663818</v>
      </c>
      <c r="J91" s="162">
        <f t="shared" si="0"/>
        <v>-167695</v>
      </c>
      <c r="K91" s="163">
        <f>IF(I91=0,"-    ",J91/I91)</f>
        <v>-0.04577055956382113</v>
      </c>
    </row>
    <row r="92" spans="2:11" s="156" customFormat="1" ht="27" customHeight="1" outlineLevel="1">
      <c r="B92" s="229"/>
      <c r="C92" s="321" t="s">
        <v>152</v>
      </c>
      <c r="D92" s="321"/>
      <c r="E92" s="321"/>
      <c r="F92" s="321"/>
      <c r="G92" s="322"/>
      <c r="H92" s="230">
        <f>+H90-H91</f>
        <v>-3494600</v>
      </c>
      <c r="I92" s="230">
        <f>+I90-I91</f>
        <v>-3355535</v>
      </c>
      <c r="J92" s="231">
        <f t="shared" si="0"/>
        <v>-139065</v>
      </c>
      <c r="K92" s="232">
        <f>IF(I92=0,"-    ",J92/I92)</f>
        <v>0.04144346579606531</v>
      </c>
    </row>
    <row r="93" spans="2:11" s="146" customFormat="1" ht="9" customHeight="1" outlineLevel="1">
      <c r="B93" s="184"/>
      <c r="C93" s="165"/>
      <c r="D93" s="197"/>
      <c r="E93" s="189"/>
      <c r="F93" s="197"/>
      <c r="G93" s="199"/>
      <c r="H93" s="168"/>
      <c r="I93" s="168"/>
      <c r="J93" s="169"/>
      <c r="K93" s="170"/>
    </row>
    <row r="94" spans="2:11" s="156" customFormat="1" ht="27" customHeight="1" outlineLevel="1">
      <c r="B94" s="157" t="s">
        <v>35</v>
      </c>
      <c r="C94" s="185" t="s">
        <v>109</v>
      </c>
      <c r="D94" s="186"/>
      <c r="E94" s="159"/>
      <c r="F94" s="196"/>
      <c r="G94" s="198"/>
      <c r="H94" s="161"/>
      <c r="I94" s="161"/>
      <c r="J94" s="162"/>
      <c r="K94" s="163"/>
    </row>
    <row r="95" spans="2:11" s="156" customFormat="1" ht="27" customHeight="1" outlineLevel="1">
      <c r="B95" s="180"/>
      <c r="C95" s="158" t="s">
        <v>7</v>
      </c>
      <c r="D95" s="185" t="s">
        <v>110</v>
      </c>
      <c r="E95" s="186"/>
      <c r="F95" s="159"/>
      <c r="G95" s="160"/>
      <c r="H95" s="273">
        <v>0</v>
      </c>
      <c r="I95" s="273">
        <v>105</v>
      </c>
      <c r="J95" s="162">
        <f t="shared" si="0"/>
        <v>-105</v>
      </c>
      <c r="K95" s="163">
        <f>IF(I95=0,"-    ",J95/I95)</f>
        <v>-1</v>
      </c>
    </row>
    <row r="96" spans="2:11" s="156" customFormat="1" ht="27" customHeight="1" outlineLevel="1">
      <c r="B96" s="180"/>
      <c r="C96" s="158" t="s">
        <v>9</v>
      </c>
      <c r="D96" s="185" t="s">
        <v>111</v>
      </c>
      <c r="E96" s="186"/>
      <c r="F96" s="159"/>
      <c r="G96" s="160"/>
      <c r="H96" s="161">
        <v>0</v>
      </c>
      <c r="I96" s="161">
        <v>0</v>
      </c>
      <c r="J96" s="162">
        <f t="shared" si="0"/>
        <v>0</v>
      </c>
      <c r="K96" s="163" t="str">
        <f>IF(I96=0,"-    ",J96/I96)</f>
        <v>-    </v>
      </c>
    </row>
    <row r="97" spans="2:11" s="156" customFormat="1" ht="27" customHeight="1" outlineLevel="1">
      <c r="B97" s="229"/>
      <c r="C97" s="321" t="s">
        <v>151</v>
      </c>
      <c r="D97" s="321"/>
      <c r="E97" s="321"/>
      <c r="F97" s="321"/>
      <c r="G97" s="322"/>
      <c r="H97" s="230">
        <f>H95-H96</f>
        <v>0</v>
      </c>
      <c r="I97" s="230">
        <f>I95-I96</f>
        <v>105</v>
      </c>
      <c r="J97" s="231">
        <f t="shared" si="0"/>
        <v>-105</v>
      </c>
      <c r="K97" s="232">
        <f>IF(I97=0,"-    ",J97/I97)</f>
        <v>-1</v>
      </c>
    </row>
    <row r="98" spans="2:11" s="146" customFormat="1" ht="9" customHeight="1" outlineLevel="1">
      <c r="B98" s="184"/>
      <c r="C98" s="165"/>
      <c r="D98" s="191"/>
      <c r="E98" s="189"/>
      <c r="F98" s="166"/>
      <c r="G98" s="167"/>
      <c r="H98" s="168"/>
      <c r="I98" s="168"/>
      <c r="J98" s="169"/>
      <c r="K98" s="170"/>
    </row>
    <row r="99" spans="2:11" s="156" customFormat="1" ht="27" customHeight="1" outlineLevel="1">
      <c r="B99" s="157" t="s">
        <v>50</v>
      </c>
      <c r="C99" s="185" t="s">
        <v>112</v>
      </c>
      <c r="D99" s="186"/>
      <c r="E99" s="159"/>
      <c r="F99" s="196"/>
      <c r="G99" s="198"/>
      <c r="H99" s="161"/>
      <c r="I99" s="161"/>
      <c r="J99" s="162"/>
      <c r="K99" s="163"/>
    </row>
    <row r="100" spans="2:11" s="156" customFormat="1" ht="27" customHeight="1" outlineLevel="1">
      <c r="B100" s="180"/>
      <c r="C100" s="158" t="s">
        <v>7</v>
      </c>
      <c r="D100" s="185" t="s">
        <v>141</v>
      </c>
      <c r="E100" s="186"/>
      <c r="F100" s="159"/>
      <c r="G100" s="160"/>
      <c r="H100" s="252">
        <f>SUM(H101:H102)</f>
        <v>22869839</v>
      </c>
      <c r="I100" s="252">
        <f>SUM(I101:I102)</f>
        <v>26603991</v>
      </c>
      <c r="J100" s="162">
        <f aca="true" t="shared" si="4" ref="J100:J105">H100-I100</f>
        <v>-3734152</v>
      </c>
      <c r="K100" s="163">
        <f aca="true" t="shared" si="5" ref="K100:K105">IF(I100=0,"-    ",J100/I100)</f>
        <v>-0.14036059476940885</v>
      </c>
    </row>
    <row r="101" spans="2:11" s="146" customFormat="1" ht="27" customHeight="1" outlineLevel="1">
      <c r="B101" s="184"/>
      <c r="C101" s="190"/>
      <c r="D101" s="197"/>
      <c r="E101" s="165" t="s">
        <v>17</v>
      </c>
      <c r="F101" s="191" t="s">
        <v>114</v>
      </c>
      <c r="G101" s="199"/>
      <c r="H101" s="168">
        <v>0</v>
      </c>
      <c r="I101" s="168">
        <v>0</v>
      </c>
      <c r="J101" s="169">
        <f t="shared" si="4"/>
        <v>0</v>
      </c>
      <c r="K101" s="170" t="str">
        <f t="shared" si="5"/>
        <v>-    </v>
      </c>
    </row>
    <row r="102" spans="2:11" s="146" customFormat="1" ht="27" customHeight="1" outlineLevel="1">
      <c r="B102" s="184"/>
      <c r="C102" s="190"/>
      <c r="D102" s="197"/>
      <c r="E102" s="165" t="s">
        <v>18</v>
      </c>
      <c r="F102" s="197" t="s">
        <v>142</v>
      </c>
      <c r="G102" s="199"/>
      <c r="H102" s="270">
        <v>22869839</v>
      </c>
      <c r="I102" s="270">
        <f>26642766-38775</f>
        <v>26603991</v>
      </c>
      <c r="J102" s="169">
        <f t="shared" si="4"/>
        <v>-3734152</v>
      </c>
      <c r="K102" s="170">
        <f t="shared" si="5"/>
        <v>-0.14036059476940885</v>
      </c>
    </row>
    <row r="103" spans="2:11" s="156" customFormat="1" ht="27" customHeight="1" outlineLevel="1">
      <c r="B103" s="180"/>
      <c r="C103" s="158" t="s">
        <v>9</v>
      </c>
      <c r="D103" s="185" t="s">
        <v>143</v>
      </c>
      <c r="E103" s="186"/>
      <c r="F103" s="159"/>
      <c r="G103" s="160"/>
      <c r="H103" s="252">
        <f>SUM(H104:H105)</f>
        <v>29067264</v>
      </c>
      <c r="I103" s="252">
        <f>SUM(I104:I105)</f>
        <v>22512899</v>
      </c>
      <c r="J103" s="162">
        <f t="shared" si="4"/>
        <v>6554365</v>
      </c>
      <c r="K103" s="163">
        <f t="shared" si="5"/>
        <v>0.29113820481316066</v>
      </c>
    </row>
    <row r="104" spans="2:11" s="146" customFormat="1" ht="27" customHeight="1" outlineLevel="1">
      <c r="B104" s="184"/>
      <c r="C104" s="190"/>
      <c r="D104" s="197"/>
      <c r="E104" s="165" t="s">
        <v>17</v>
      </c>
      <c r="F104" s="191" t="s">
        <v>113</v>
      </c>
      <c r="G104" s="199"/>
      <c r="H104" s="270">
        <v>1762494</v>
      </c>
      <c r="I104" s="270">
        <v>5197948</v>
      </c>
      <c r="J104" s="169">
        <f t="shared" si="4"/>
        <v>-3435454</v>
      </c>
      <c r="K104" s="170">
        <f t="shared" si="5"/>
        <v>-0.6609250419588653</v>
      </c>
    </row>
    <row r="105" spans="2:11" s="146" customFormat="1" ht="27" customHeight="1" outlineLevel="1">
      <c r="B105" s="184"/>
      <c r="C105" s="190"/>
      <c r="D105" s="197"/>
      <c r="E105" s="165" t="s">
        <v>18</v>
      </c>
      <c r="F105" s="197" t="s">
        <v>144</v>
      </c>
      <c r="G105" s="199"/>
      <c r="H105" s="270">
        <v>27304770</v>
      </c>
      <c r="I105" s="270">
        <v>17314951</v>
      </c>
      <c r="J105" s="169">
        <f t="shared" si="4"/>
        <v>9989819</v>
      </c>
      <c r="K105" s="170">
        <f t="shared" si="5"/>
        <v>0.5769475755374647</v>
      </c>
    </row>
    <row r="106" spans="2:11" s="156" customFormat="1" ht="27" customHeight="1" outlineLevel="1">
      <c r="B106" s="229"/>
      <c r="C106" s="321" t="s">
        <v>150</v>
      </c>
      <c r="D106" s="321"/>
      <c r="E106" s="321"/>
      <c r="F106" s="321"/>
      <c r="G106" s="322"/>
      <c r="H106" s="230">
        <f>H100-H103</f>
        <v>-6197425</v>
      </c>
      <c r="I106" s="230">
        <f>I100-I103</f>
        <v>4091092</v>
      </c>
      <c r="J106" s="231">
        <f t="shared" si="0"/>
        <v>-10288517</v>
      </c>
      <c r="K106" s="232">
        <f>IF(I106=0,"-    ",J106/I106)</f>
        <v>-2.5148583801097604</v>
      </c>
    </row>
    <row r="107" spans="2:11" s="146" customFormat="1" ht="9" customHeight="1" outlineLevel="1" thickBot="1">
      <c r="B107" s="201"/>
      <c r="C107" s="165"/>
      <c r="D107" s="197"/>
      <c r="E107" s="191"/>
      <c r="F107" s="197"/>
      <c r="G107" s="199"/>
      <c r="H107" s="168"/>
      <c r="I107" s="168"/>
      <c r="J107" s="169"/>
      <c r="K107" s="170"/>
    </row>
    <row r="108" spans="2:11" s="202" customFormat="1" ht="27" customHeight="1" outlineLevel="1" thickBot="1" thickTop="1">
      <c r="B108" s="318" t="s">
        <v>146</v>
      </c>
      <c r="C108" s="319"/>
      <c r="D108" s="319"/>
      <c r="E108" s="319"/>
      <c r="F108" s="319"/>
      <c r="G108" s="320"/>
      <c r="H108" s="233">
        <f>H87+H92+H97+H106</f>
        <v>41705876</v>
      </c>
      <c r="I108" s="233">
        <f>I87+I92+I97+I106</f>
        <v>43579091</v>
      </c>
      <c r="J108" s="234">
        <f>H108-I108</f>
        <v>-1873215</v>
      </c>
      <c r="K108" s="235">
        <f>IF(I108=0,"-    ",J108/I108)</f>
        <v>-0.042984260502358804</v>
      </c>
    </row>
    <row r="109" spans="2:11" s="202" customFormat="1" ht="9" customHeight="1" outlineLevel="1" thickTop="1">
      <c r="B109" s="203"/>
      <c r="C109" s="204"/>
      <c r="D109" s="204"/>
      <c r="E109" s="205"/>
      <c r="F109" s="206"/>
      <c r="G109" s="207"/>
      <c r="H109" s="208"/>
      <c r="I109" s="208"/>
      <c r="J109" s="209"/>
      <c r="K109" s="210"/>
    </row>
    <row r="110" spans="2:11" s="156" customFormat="1" ht="27" customHeight="1" outlineLevel="1">
      <c r="B110" s="157" t="s">
        <v>147</v>
      </c>
      <c r="C110" s="185" t="s">
        <v>148</v>
      </c>
      <c r="D110" s="186"/>
      <c r="E110" s="185"/>
      <c r="F110" s="196"/>
      <c r="G110" s="198"/>
      <c r="H110" s="161"/>
      <c r="I110" s="161"/>
      <c r="J110" s="162"/>
      <c r="K110" s="163"/>
    </row>
    <row r="111" spans="2:11" s="156" customFormat="1" ht="27" customHeight="1" outlineLevel="1">
      <c r="B111" s="180"/>
      <c r="C111" s="158" t="s">
        <v>7</v>
      </c>
      <c r="D111" s="196" t="s">
        <v>156</v>
      </c>
      <c r="E111" s="186"/>
      <c r="F111" s="196"/>
      <c r="G111" s="198"/>
      <c r="H111" s="252">
        <f>SUM(H112:H115)</f>
        <v>50275270</v>
      </c>
      <c r="I111" s="252">
        <f>SUM(I112:I115)</f>
        <v>51310985</v>
      </c>
      <c r="J111" s="162">
        <f aca="true" t="shared" si="6" ref="J111:J118">H111-I111</f>
        <v>-1035715</v>
      </c>
      <c r="K111" s="163">
        <f aca="true" t="shared" si="7" ref="K111:K118">IF(I111=0,"-    ",J111/I111)</f>
        <v>-0.020185053941178484</v>
      </c>
    </row>
    <row r="112" spans="2:11" s="146" customFormat="1" ht="27" customHeight="1" outlineLevel="1">
      <c r="B112" s="201"/>
      <c r="C112" s="190"/>
      <c r="D112" s="197"/>
      <c r="E112" s="165" t="s">
        <v>17</v>
      </c>
      <c r="F112" s="197" t="s">
        <v>159</v>
      </c>
      <c r="G112" s="199"/>
      <c r="H112" s="270">
        <v>45883320</v>
      </c>
      <c r="I112" s="270">
        <v>47081865</v>
      </c>
      <c r="J112" s="169">
        <f t="shared" si="6"/>
        <v>-1198545</v>
      </c>
      <c r="K112" s="170">
        <f t="shared" si="7"/>
        <v>-0.025456616894849005</v>
      </c>
    </row>
    <row r="113" spans="2:13" s="146" customFormat="1" ht="27" customHeight="1" outlineLevel="1">
      <c r="B113" s="201"/>
      <c r="C113" s="190"/>
      <c r="D113" s="197"/>
      <c r="E113" s="165" t="s">
        <v>18</v>
      </c>
      <c r="F113" s="197" t="s">
        <v>162</v>
      </c>
      <c r="G113" s="199"/>
      <c r="H113" s="270">
        <v>2704180</v>
      </c>
      <c r="I113" s="270">
        <v>2949901</v>
      </c>
      <c r="J113" s="169">
        <f t="shared" si="6"/>
        <v>-245721</v>
      </c>
      <c r="K113" s="170">
        <f t="shared" si="7"/>
        <v>-0.08329804966336159</v>
      </c>
      <c r="M113" s="176"/>
    </row>
    <row r="114" spans="2:13" s="146" customFormat="1" ht="27" customHeight="1" outlineLevel="1">
      <c r="B114" s="201"/>
      <c r="C114" s="190"/>
      <c r="D114" s="197"/>
      <c r="E114" s="165" t="s">
        <v>58</v>
      </c>
      <c r="F114" s="197" t="s">
        <v>161</v>
      </c>
      <c r="G114" s="199"/>
      <c r="H114" s="270">
        <v>1614220</v>
      </c>
      <c r="I114" s="270">
        <v>1248036</v>
      </c>
      <c r="J114" s="169">
        <f t="shared" si="6"/>
        <v>366184</v>
      </c>
      <c r="K114" s="170">
        <f t="shared" si="7"/>
        <v>0.2934082029685041</v>
      </c>
      <c r="M114" s="176"/>
    </row>
    <row r="115" spans="2:13" s="146" customFormat="1" ht="27" customHeight="1">
      <c r="B115" s="201"/>
      <c r="C115" s="190"/>
      <c r="D115" s="197"/>
      <c r="E115" s="165" t="s">
        <v>104</v>
      </c>
      <c r="F115" s="197" t="s">
        <v>160</v>
      </c>
      <c r="G115" s="199"/>
      <c r="H115" s="270">
        <v>73550</v>
      </c>
      <c r="I115" s="270">
        <v>31183</v>
      </c>
      <c r="J115" s="169">
        <f t="shared" si="6"/>
        <v>42367</v>
      </c>
      <c r="K115" s="170">
        <f t="shared" si="7"/>
        <v>1.358656960523362</v>
      </c>
      <c r="M115" s="176"/>
    </row>
    <row r="116" spans="2:13" s="156" customFormat="1" ht="27" customHeight="1">
      <c r="B116" s="180"/>
      <c r="C116" s="158" t="s">
        <v>9</v>
      </c>
      <c r="D116" s="196" t="s">
        <v>157</v>
      </c>
      <c r="E116" s="186"/>
      <c r="F116" s="196"/>
      <c r="G116" s="198"/>
      <c r="H116" s="273">
        <v>1701071</v>
      </c>
      <c r="I116" s="273">
        <v>1949498</v>
      </c>
      <c r="J116" s="162">
        <f t="shared" si="6"/>
        <v>-248427</v>
      </c>
      <c r="K116" s="163">
        <f t="shared" si="7"/>
        <v>-0.12743126692102275</v>
      </c>
      <c r="M116" s="275"/>
    </row>
    <row r="117" spans="2:11" s="156" customFormat="1" ht="27" customHeight="1">
      <c r="B117" s="180"/>
      <c r="C117" s="158" t="s">
        <v>10</v>
      </c>
      <c r="D117" s="196" t="s">
        <v>158</v>
      </c>
      <c r="E117" s="186"/>
      <c r="F117" s="196"/>
      <c r="G117" s="198"/>
      <c r="H117" s="161"/>
      <c r="I117" s="161"/>
      <c r="J117" s="162">
        <f t="shared" si="6"/>
        <v>0</v>
      </c>
      <c r="K117" s="163" t="str">
        <f t="shared" si="7"/>
        <v>-    </v>
      </c>
    </row>
    <row r="118" spans="2:11" s="156" customFormat="1" ht="27" customHeight="1">
      <c r="B118" s="229"/>
      <c r="C118" s="321" t="s">
        <v>149</v>
      </c>
      <c r="D118" s="321"/>
      <c r="E118" s="321"/>
      <c r="F118" s="321"/>
      <c r="G118" s="322"/>
      <c r="H118" s="230">
        <f>H111+H116+H117</f>
        <v>51976341</v>
      </c>
      <c r="I118" s="230">
        <f>I111+I116+I117</f>
        <v>53260483</v>
      </c>
      <c r="J118" s="231">
        <f t="shared" si="6"/>
        <v>-1284142</v>
      </c>
      <c r="K118" s="232">
        <f t="shared" si="7"/>
        <v>-0.024110596218213043</v>
      </c>
    </row>
    <row r="119" spans="2:11" s="146" customFormat="1" ht="9" customHeight="1">
      <c r="B119" s="201"/>
      <c r="C119" s="165"/>
      <c r="D119" s="197"/>
      <c r="E119" s="191"/>
      <c r="F119" s="197"/>
      <c r="G119" s="199"/>
      <c r="H119" s="168"/>
      <c r="I119" s="168"/>
      <c r="J119" s="169"/>
      <c r="K119" s="170"/>
    </row>
    <row r="120" spans="2:11" s="202" customFormat="1" ht="17.25" customHeight="1">
      <c r="B120" s="157" t="s">
        <v>163</v>
      </c>
      <c r="C120" s="185"/>
      <c r="D120" s="186"/>
      <c r="E120" s="185"/>
      <c r="F120" s="196"/>
      <c r="G120" s="198"/>
      <c r="H120" s="161">
        <f>H108-H118</f>
        <v>-10270465</v>
      </c>
      <c r="I120" s="161">
        <f>I108-I118</f>
        <v>-9681392</v>
      </c>
      <c r="J120" s="162">
        <f>H120-I120</f>
        <v>-589073</v>
      </c>
      <c r="K120" s="163">
        <f>IF(I120=0,"-    ",J120/I120)</f>
        <v>0.06084589901947984</v>
      </c>
    </row>
    <row r="121" spans="2:11" s="146" customFormat="1" ht="9" customHeight="1" thickBot="1">
      <c r="B121" s="211"/>
      <c r="C121" s="212"/>
      <c r="D121" s="213"/>
      <c r="E121" s="213"/>
      <c r="F121" s="214"/>
      <c r="G121" s="215"/>
      <c r="H121" s="216"/>
      <c r="I121" s="216"/>
      <c r="J121" s="217"/>
      <c r="K121" s="218"/>
    </row>
    <row r="122" spans="2:11" s="146" customFormat="1" ht="15.75">
      <c r="B122" s="219"/>
      <c r="C122" s="219"/>
      <c r="D122" s="220"/>
      <c r="E122" s="220"/>
      <c r="F122" s="221"/>
      <c r="G122" s="221"/>
      <c r="H122" s="222"/>
      <c r="I122" s="222"/>
      <c r="J122" s="223"/>
      <c r="K122" s="224"/>
    </row>
    <row r="123" spans="2:7" ht="15.75">
      <c r="B123" s="219"/>
      <c r="C123" s="219"/>
      <c r="D123" s="220"/>
      <c r="E123" s="220"/>
      <c r="F123" s="220"/>
      <c r="G123" s="225"/>
    </row>
    <row r="124" spans="2:9" ht="15.75">
      <c r="B124" s="219"/>
      <c r="C124" s="219"/>
      <c r="D124" s="220"/>
      <c r="E124" s="220"/>
      <c r="F124" s="220"/>
      <c r="G124" s="225"/>
      <c r="H124" s="267"/>
      <c r="I124" s="267"/>
    </row>
    <row r="125" spans="2:12" s="226" customFormat="1" ht="15.75">
      <c r="B125" s="219"/>
      <c r="C125" s="219"/>
      <c r="D125" s="220"/>
      <c r="E125" s="220"/>
      <c r="F125" s="220"/>
      <c r="G125" s="225"/>
      <c r="H125" s="149"/>
      <c r="I125" s="149"/>
      <c r="J125" s="149"/>
      <c r="K125" s="149"/>
      <c r="L125" s="149"/>
    </row>
    <row r="126" spans="2:12" s="226" customFormat="1" ht="15.75">
      <c r="B126" s="219"/>
      <c r="C126" s="219"/>
      <c r="D126" s="220"/>
      <c r="E126" s="220"/>
      <c r="F126" s="220"/>
      <c r="G126" s="225"/>
      <c r="H126" s="149"/>
      <c r="I126" s="149"/>
      <c r="J126" s="149"/>
      <c r="K126" s="149"/>
      <c r="L126" s="149"/>
    </row>
    <row r="127" spans="2:12" s="226" customFormat="1" ht="15.75">
      <c r="B127" s="219"/>
      <c r="C127" s="219"/>
      <c r="D127" s="220"/>
      <c r="E127" s="220"/>
      <c r="F127" s="220"/>
      <c r="G127" s="225"/>
      <c r="H127" s="149"/>
      <c r="I127" s="149"/>
      <c r="J127" s="149"/>
      <c r="K127" s="149"/>
      <c r="L127" s="149"/>
    </row>
    <row r="128" spans="2:12" s="226" customFormat="1" ht="15.75">
      <c r="B128" s="219"/>
      <c r="C128" s="219"/>
      <c r="D128" s="220"/>
      <c r="E128" s="220"/>
      <c r="F128" s="220"/>
      <c r="G128" s="225"/>
      <c r="H128" s="149"/>
      <c r="I128" s="149"/>
      <c r="J128" s="149"/>
      <c r="K128" s="149"/>
      <c r="L128" s="149"/>
    </row>
    <row r="129" spans="2:12" s="226" customFormat="1" ht="15.75">
      <c r="B129" s="219"/>
      <c r="C129" s="219"/>
      <c r="D129" s="220"/>
      <c r="E129" s="220"/>
      <c r="F129" s="220"/>
      <c r="G129" s="225"/>
      <c r="H129" s="149"/>
      <c r="I129" s="149"/>
      <c r="J129" s="149"/>
      <c r="K129" s="149"/>
      <c r="L129" s="149"/>
    </row>
    <row r="130" spans="2:12" s="226" customFormat="1" ht="15.75">
      <c r="B130" s="219"/>
      <c r="C130" s="219"/>
      <c r="D130" s="220"/>
      <c r="E130" s="220"/>
      <c r="F130" s="220"/>
      <c r="G130" s="225"/>
      <c r="H130" s="149"/>
      <c r="I130" s="149"/>
      <c r="J130" s="149"/>
      <c r="K130" s="149"/>
      <c r="L130" s="149"/>
    </row>
    <row r="131" spans="2:12" s="226" customFormat="1" ht="15.75">
      <c r="B131" s="219"/>
      <c r="C131" s="219"/>
      <c r="D131" s="220"/>
      <c r="E131" s="220"/>
      <c r="F131" s="220"/>
      <c r="G131" s="225"/>
      <c r="H131" s="149"/>
      <c r="I131" s="149"/>
      <c r="J131" s="149"/>
      <c r="K131" s="149"/>
      <c r="L131" s="149"/>
    </row>
    <row r="132" spans="2:12" s="226" customFormat="1" ht="15.75">
      <c r="B132" s="219"/>
      <c r="C132" s="219"/>
      <c r="D132" s="220"/>
      <c r="E132" s="220"/>
      <c r="F132" s="220"/>
      <c r="G132" s="225"/>
      <c r="H132" s="149"/>
      <c r="I132" s="149"/>
      <c r="J132" s="149"/>
      <c r="K132" s="149"/>
      <c r="L132" s="149"/>
    </row>
    <row r="133" spans="2:12" s="226" customFormat="1" ht="15.75">
      <c r="B133" s="219"/>
      <c r="C133" s="219"/>
      <c r="D133" s="220"/>
      <c r="E133" s="220"/>
      <c r="F133" s="220"/>
      <c r="G133" s="225"/>
      <c r="H133" s="149"/>
      <c r="I133" s="149"/>
      <c r="J133" s="149"/>
      <c r="K133" s="149"/>
      <c r="L133" s="149"/>
    </row>
    <row r="134" spans="2:12" s="226" customFormat="1" ht="15.75">
      <c r="B134" s="219"/>
      <c r="C134" s="219"/>
      <c r="D134" s="220"/>
      <c r="E134" s="220"/>
      <c r="F134" s="220"/>
      <c r="G134" s="225"/>
      <c r="H134" s="149"/>
      <c r="I134" s="149"/>
      <c r="J134" s="149"/>
      <c r="K134" s="149"/>
      <c r="L134" s="149"/>
    </row>
    <row r="135" spans="2:12" s="226" customFormat="1" ht="15.75">
      <c r="B135" s="219"/>
      <c r="C135" s="219"/>
      <c r="D135" s="220"/>
      <c r="E135" s="220"/>
      <c r="F135" s="220"/>
      <c r="G135" s="225"/>
      <c r="H135" s="149"/>
      <c r="I135" s="149"/>
      <c r="J135" s="149"/>
      <c r="K135" s="149"/>
      <c r="L135" s="149"/>
    </row>
    <row r="136" spans="2:12" s="226" customFormat="1" ht="15.75">
      <c r="B136" s="219"/>
      <c r="C136" s="219"/>
      <c r="D136" s="220"/>
      <c r="E136" s="220"/>
      <c r="F136" s="220"/>
      <c r="G136" s="225"/>
      <c r="H136" s="149"/>
      <c r="I136" s="149"/>
      <c r="J136" s="149"/>
      <c r="K136" s="149"/>
      <c r="L136" s="149"/>
    </row>
    <row r="137" spans="2:12" s="226" customFormat="1" ht="15.75">
      <c r="B137" s="219"/>
      <c r="C137" s="219"/>
      <c r="D137" s="220"/>
      <c r="E137" s="220"/>
      <c r="F137" s="220"/>
      <c r="G137" s="225"/>
      <c r="H137" s="149"/>
      <c r="I137" s="149"/>
      <c r="J137" s="149"/>
      <c r="K137" s="149"/>
      <c r="L137" s="149"/>
    </row>
    <row r="138" spans="2:12" s="226" customFormat="1" ht="15.75">
      <c r="B138" s="219"/>
      <c r="C138" s="219"/>
      <c r="D138" s="220"/>
      <c r="E138" s="220"/>
      <c r="F138" s="220"/>
      <c r="G138" s="225"/>
      <c r="H138" s="149"/>
      <c r="I138" s="149"/>
      <c r="J138" s="149"/>
      <c r="K138" s="149"/>
      <c r="L138" s="149"/>
    </row>
    <row r="139" spans="2:12" s="226" customFormat="1" ht="15.75">
      <c r="B139" s="219"/>
      <c r="C139" s="219"/>
      <c r="D139" s="220"/>
      <c r="E139" s="220"/>
      <c r="F139" s="220"/>
      <c r="G139" s="225"/>
      <c r="H139" s="149"/>
      <c r="I139" s="149"/>
      <c r="J139" s="149"/>
      <c r="K139" s="149"/>
      <c r="L139" s="149"/>
    </row>
    <row r="140" spans="2:12" s="226" customFormat="1" ht="15.75">
      <c r="B140" s="219"/>
      <c r="C140" s="219"/>
      <c r="D140" s="220"/>
      <c r="E140" s="220"/>
      <c r="F140" s="220"/>
      <c r="G140" s="225"/>
      <c r="H140" s="149"/>
      <c r="I140" s="149"/>
      <c r="J140" s="149"/>
      <c r="K140" s="149"/>
      <c r="L140" s="149"/>
    </row>
    <row r="141" spans="2:12" s="226" customFormat="1" ht="15.75">
      <c r="B141" s="219"/>
      <c r="C141" s="219"/>
      <c r="D141" s="220"/>
      <c r="E141" s="220"/>
      <c r="F141" s="220"/>
      <c r="G141" s="225"/>
      <c r="H141" s="149"/>
      <c r="I141" s="149"/>
      <c r="J141" s="149"/>
      <c r="K141" s="149"/>
      <c r="L141" s="149"/>
    </row>
    <row r="142" spans="2:12" s="226" customFormat="1" ht="15.75">
      <c r="B142" s="219"/>
      <c r="C142" s="219"/>
      <c r="D142" s="220"/>
      <c r="E142" s="220"/>
      <c r="F142" s="220"/>
      <c r="G142" s="225"/>
      <c r="H142" s="149"/>
      <c r="I142" s="149"/>
      <c r="J142" s="149"/>
      <c r="K142" s="149"/>
      <c r="L142" s="149"/>
    </row>
    <row r="143" spans="2:12" s="226" customFormat="1" ht="15.75">
      <c r="B143" s="219"/>
      <c r="C143" s="219"/>
      <c r="D143" s="220"/>
      <c r="E143" s="220"/>
      <c r="F143" s="220"/>
      <c r="G143" s="225"/>
      <c r="H143" s="149"/>
      <c r="I143" s="149"/>
      <c r="J143" s="149"/>
      <c r="K143" s="149"/>
      <c r="L143" s="149"/>
    </row>
    <row r="144" spans="2:12" s="226" customFormat="1" ht="15.75">
      <c r="B144" s="219"/>
      <c r="C144" s="219"/>
      <c r="D144" s="220"/>
      <c r="E144" s="220"/>
      <c r="F144" s="220"/>
      <c r="G144" s="225"/>
      <c r="H144" s="149"/>
      <c r="I144" s="149"/>
      <c r="J144" s="149"/>
      <c r="K144" s="149"/>
      <c r="L144" s="149"/>
    </row>
    <row r="145" spans="2:12" s="226" customFormat="1" ht="15.75">
      <c r="B145" s="219"/>
      <c r="C145" s="219"/>
      <c r="D145" s="220"/>
      <c r="E145" s="220"/>
      <c r="F145" s="220"/>
      <c r="G145" s="225"/>
      <c r="H145" s="149"/>
      <c r="I145" s="149"/>
      <c r="J145" s="149"/>
      <c r="K145" s="149"/>
      <c r="L145" s="149"/>
    </row>
    <row r="146" spans="2:12" s="226" customFormat="1" ht="15.75">
      <c r="B146" s="219"/>
      <c r="C146" s="219"/>
      <c r="D146" s="220"/>
      <c r="E146" s="220"/>
      <c r="F146" s="220"/>
      <c r="G146" s="225"/>
      <c r="H146" s="149"/>
      <c r="I146" s="149"/>
      <c r="J146" s="149"/>
      <c r="K146" s="149"/>
      <c r="L146" s="149"/>
    </row>
    <row r="147" spans="2:12" s="226" customFormat="1" ht="15.75">
      <c r="B147" s="219"/>
      <c r="C147" s="219"/>
      <c r="D147" s="220"/>
      <c r="E147" s="220"/>
      <c r="F147" s="220"/>
      <c r="G147" s="225"/>
      <c r="H147" s="149"/>
      <c r="I147" s="149"/>
      <c r="J147" s="149"/>
      <c r="K147" s="149"/>
      <c r="L147" s="149"/>
    </row>
    <row r="148" spans="2:12" s="226" customFormat="1" ht="15.75">
      <c r="B148" s="219"/>
      <c r="C148" s="219"/>
      <c r="D148" s="220"/>
      <c r="E148" s="220"/>
      <c r="F148" s="220"/>
      <c r="G148" s="225"/>
      <c r="H148" s="149"/>
      <c r="I148" s="149"/>
      <c r="J148" s="149"/>
      <c r="K148" s="149"/>
      <c r="L148" s="149"/>
    </row>
    <row r="149" spans="2:12" s="226" customFormat="1" ht="15.75">
      <c r="B149" s="219"/>
      <c r="C149" s="219"/>
      <c r="D149" s="220"/>
      <c r="E149" s="220"/>
      <c r="F149" s="220"/>
      <c r="G149" s="225"/>
      <c r="H149" s="149"/>
      <c r="I149" s="149"/>
      <c r="J149" s="149"/>
      <c r="K149" s="149"/>
      <c r="L149" s="149"/>
    </row>
    <row r="150" spans="2:12" s="226" customFormat="1" ht="15.75">
      <c r="B150" s="227"/>
      <c r="C150" s="227"/>
      <c r="G150" s="149"/>
      <c r="H150" s="149"/>
      <c r="I150" s="149"/>
      <c r="J150" s="149"/>
      <c r="K150" s="149"/>
      <c r="L150" s="149"/>
    </row>
    <row r="151" spans="2:12" s="226" customFormat="1" ht="15.75">
      <c r="B151" s="227"/>
      <c r="C151" s="227"/>
      <c r="G151" s="149"/>
      <c r="H151" s="149"/>
      <c r="I151" s="149"/>
      <c r="J151" s="149"/>
      <c r="K151" s="149"/>
      <c r="L151" s="149"/>
    </row>
    <row r="152" spans="2:12" s="226" customFormat="1" ht="15.75">
      <c r="B152" s="227"/>
      <c r="C152" s="227"/>
      <c r="G152" s="149"/>
      <c r="H152" s="149"/>
      <c r="I152" s="149"/>
      <c r="J152" s="149"/>
      <c r="K152" s="149"/>
      <c r="L152" s="149"/>
    </row>
    <row r="153" spans="2:12" s="226" customFormat="1" ht="15.75">
      <c r="B153" s="227"/>
      <c r="C153" s="227"/>
      <c r="G153" s="149"/>
      <c r="H153" s="149"/>
      <c r="I153" s="149"/>
      <c r="J153" s="149"/>
      <c r="K153" s="149"/>
      <c r="L153" s="149"/>
    </row>
    <row r="154" spans="2:12" s="226" customFormat="1" ht="15.75">
      <c r="B154" s="227"/>
      <c r="C154" s="227"/>
      <c r="G154" s="149"/>
      <c r="H154" s="149"/>
      <c r="I154" s="149"/>
      <c r="J154" s="149"/>
      <c r="K154" s="149"/>
      <c r="L154" s="149"/>
    </row>
    <row r="155" spans="2:12" s="226" customFormat="1" ht="15.75">
      <c r="B155" s="227"/>
      <c r="C155" s="227"/>
      <c r="G155" s="149"/>
      <c r="H155" s="149"/>
      <c r="I155" s="149"/>
      <c r="J155" s="149"/>
      <c r="K155" s="149"/>
      <c r="L155" s="149"/>
    </row>
    <row r="156" spans="2:12" s="226" customFormat="1" ht="15.75">
      <c r="B156" s="227"/>
      <c r="C156" s="227"/>
      <c r="G156" s="149"/>
      <c r="H156" s="149"/>
      <c r="I156" s="149"/>
      <c r="J156" s="149"/>
      <c r="K156" s="149"/>
      <c r="L156" s="149"/>
    </row>
    <row r="157" spans="2:12" s="226" customFormat="1" ht="15.75">
      <c r="B157" s="227"/>
      <c r="C157" s="227"/>
      <c r="G157" s="149"/>
      <c r="H157" s="149"/>
      <c r="I157" s="149"/>
      <c r="J157" s="149"/>
      <c r="K157" s="149"/>
      <c r="L157" s="149"/>
    </row>
    <row r="158" spans="2:12" s="226" customFormat="1" ht="15.75">
      <c r="B158" s="227"/>
      <c r="C158" s="227"/>
      <c r="G158" s="149"/>
      <c r="H158" s="149"/>
      <c r="I158" s="149"/>
      <c r="J158" s="149"/>
      <c r="K158" s="149"/>
      <c r="L158" s="149"/>
    </row>
    <row r="159" spans="2:12" s="226" customFormat="1" ht="15.75">
      <c r="B159" s="227"/>
      <c r="C159" s="227"/>
      <c r="G159" s="149"/>
      <c r="H159" s="149"/>
      <c r="I159" s="149"/>
      <c r="J159" s="149"/>
      <c r="K159" s="149"/>
      <c r="L159" s="149"/>
    </row>
    <row r="160" spans="2:12" s="226" customFormat="1" ht="15.75">
      <c r="B160" s="227"/>
      <c r="C160" s="227"/>
      <c r="G160" s="149"/>
      <c r="H160" s="149"/>
      <c r="I160" s="149"/>
      <c r="J160" s="149"/>
      <c r="K160" s="149"/>
      <c r="L160" s="149"/>
    </row>
    <row r="161" spans="2:12" s="226" customFormat="1" ht="15.75">
      <c r="B161" s="227"/>
      <c r="C161" s="227"/>
      <c r="G161" s="149"/>
      <c r="H161" s="149"/>
      <c r="I161" s="149"/>
      <c r="J161" s="149"/>
      <c r="K161" s="149"/>
      <c r="L161" s="149"/>
    </row>
    <row r="162" spans="2:12" s="226" customFormat="1" ht="15.75">
      <c r="B162" s="227"/>
      <c r="C162" s="227"/>
      <c r="G162" s="149"/>
      <c r="H162" s="149"/>
      <c r="I162" s="149"/>
      <c r="J162" s="149"/>
      <c r="K162" s="149"/>
      <c r="L162" s="149"/>
    </row>
    <row r="163" spans="2:12" s="226" customFormat="1" ht="15.75">
      <c r="B163" s="227"/>
      <c r="C163" s="227"/>
      <c r="G163" s="149"/>
      <c r="H163" s="149"/>
      <c r="I163" s="149"/>
      <c r="J163" s="149"/>
      <c r="K163" s="149"/>
      <c r="L163" s="149"/>
    </row>
    <row r="164" spans="2:12" s="226" customFormat="1" ht="15.75">
      <c r="B164" s="227"/>
      <c r="C164" s="227"/>
      <c r="G164" s="149"/>
      <c r="H164" s="149"/>
      <c r="I164" s="149"/>
      <c r="J164" s="149"/>
      <c r="K164" s="149"/>
      <c r="L164" s="149"/>
    </row>
    <row r="165" spans="2:12" s="226" customFormat="1" ht="15.75">
      <c r="B165" s="227"/>
      <c r="C165" s="227"/>
      <c r="G165" s="149"/>
      <c r="H165" s="149"/>
      <c r="I165" s="149"/>
      <c r="J165" s="149"/>
      <c r="K165" s="149"/>
      <c r="L165" s="149"/>
    </row>
    <row r="166" spans="2:12" s="226" customFormat="1" ht="15.75">
      <c r="B166" s="227"/>
      <c r="C166" s="227"/>
      <c r="G166" s="149"/>
      <c r="H166" s="149"/>
      <c r="I166" s="149"/>
      <c r="J166" s="149"/>
      <c r="K166" s="149"/>
      <c r="L166" s="149"/>
    </row>
    <row r="167" spans="2:12" s="226" customFormat="1" ht="15.75">
      <c r="B167" s="227"/>
      <c r="C167" s="227"/>
      <c r="G167" s="149"/>
      <c r="H167" s="149"/>
      <c r="I167" s="149"/>
      <c r="J167" s="149"/>
      <c r="K167" s="149"/>
      <c r="L167" s="149"/>
    </row>
    <row r="168" spans="2:12" s="226" customFormat="1" ht="15.75">
      <c r="B168" s="227"/>
      <c r="C168" s="227"/>
      <c r="G168" s="149"/>
      <c r="H168" s="149"/>
      <c r="I168" s="149"/>
      <c r="J168" s="149"/>
      <c r="K168" s="149"/>
      <c r="L168" s="149"/>
    </row>
    <row r="169" spans="2:12" s="226" customFormat="1" ht="15.75">
      <c r="B169" s="227"/>
      <c r="C169" s="227"/>
      <c r="G169" s="149"/>
      <c r="H169" s="149"/>
      <c r="I169" s="149"/>
      <c r="J169" s="149"/>
      <c r="K169" s="149"/>
      <c r="L169" s="149"/>
    </row>
    <row r="170" spans="2:12" s="226" customFormat="1" ht="15.75">
      <c r="B170" s="227"/>
      <c r="C170" s="227"/>
      <c r="G170" s="149"/>
      <c r="H170" s="149"/>
      <c r="I170" s="149"/>
      <c r="J170" s="149"/>
      <c r="K170" s="149"/>
      <c r="L170" s="149"/>
    </row>
    <row r="171" spans="2:12" s="226" customFormat="1" ht="15.75">
      <c r="B171" s="227"/>
      <c r="C171" s="227"/>
      <c r="G171" s="149"/>
      <c r="H171" s="149"/>
      <c r="I171" s="149"/>
      <c r="J171" s="149"/>
      <c r="K171" s="149"/>
      <c r="L171" s="149"/>
    </row>
    <row r="172" spans="2:12" s="226" customFormat="1" ht="15.75">
      <c r="B172" s="227"/>
      <c r="C172" s="227"/>
      <c r="G172" s="149"/>
      <c r="H172" s="149"/>
      <c r="I172" s="149"/>
      <c r="J172" s="149"/>
      <c r="K172" s="149"/>
      <c r="L172" s="149"/>
    </row>
    <row r="173" spans="2:12" s="226" customFormat="1" ht="15.75">
      <c r="B173" s="227"/>
      <c r="C173" s="227"/>
      <c r="G173" s="149"/>
      <c r="H173" s="149"/>
      <c r="I173" s="149"/>
      <c r="J173" s="149"/>
      <c r="K173" s="149"/>
      <c r="L173" s="149"/>
    </row>
    <row r="174" spans="2:12" s="226" customFormat="1" ht="15.75">
      <c r="B174" s="227"/>
      <c r="C174" s="227"/>
      <c r="G174" s="149"/>
      <c r="H174" s="149"/>
      <c r="I174" s="149"/>
      <c r="J174" s="149"/>
      <c r="K174" s="149"/>
      <c r="L174" s="149"/>
    </row>
    <row r="175" spans="2:12" s="226" customFormat="1" ht="15.75">
      <c r="B175" s="227"/>
      <c r="C175" s="227"/>
      <c r="G175" s="149"/>
      <c r="H175" s="149"/>
      <c r="I175" s="149"/>
      <c r="J175" s="149"/>
      <c r="K175" s="149"/>
      <c r="L175" s="149"/>
    </row>
    <row r="176" spans="2:12" s="226" customFormat="1" ht="15.75">
      <c r="B176" s="227"/>
      <c r="C176" s="227"/>
      <c r="G176" s="149"/>
      <c r="H176" s="149"/>
      <c r="I176" s="149"/>
      <c r="J176" s="149"/>
      <c r="K176" s="149"/>
      <c r="L176" s="149"/>
    </row>
    <row r="177" spans="2:12" s="226" customFormat="1" ht="15.75">
      <c r="B177" s="227"/>
      <c r="C177" s="227"/>
      <c r="G177" s="149"/>
      <c r="H177" s="149"/>
      <c r="I177" s="149"/>
      <c r="J177" s="149"/>
      <c r="K177" s="149"/>
      <c r="L177" s="149"/>
    </row>
    <row r="178" spans="2:12" s="226" customFormat="1" ht="15.75">
      <c r="B178" s="227"/>
      <c r="C178" s="227"/>
      <c r="G178" s="149"/>
      <c r="H178" s="149"/>
      <c r="I178" s="149"/>
      <c r="J178" s="149"/>
      <c r="K178" s="149"/>
      <c r="L178" s="149"/>
    </row>
    <row r="179" spans="2:12" s="226" customFormat="1" ht="15.75">
      <c r="B179" s="227"/>
      <c r="G179" s="149"/>
      <c r="H179" s="149"/>
      <c r="I179" s="149"/>
      <c r="J179" s="149"/>
      <c r="K179" s="149"/>
      <c r="L179" s="149"/>
    </row>
    <row r="180" spans="2:12" s="226" customFormat="1" ht="15.75">
      <c r="B180" s="227"/>
      <c r="G180" s="149"/>
      <c r="H180" s="149"/>
      <c r="I180" s="149"/>
      <c r="J180" s="149"/>
      <c r="K180" s="149"/>
      <c r="L180" s="149"/>
    </row>
    <row r="181" spans="2:12" s="226" customFormat="1" ht="15.75">
      <c r="B181" s="227"/>
      <c r="G181" s="149"/>
      <c r="H181" s="149"/>
      <c r="I181" s="149"/>
      <c r="J181" s="149"/>
      <c r="K181" s="149"/>
      <c r="L181" s="149"/>
    </row>
    <row r="182" spans="2:12" s="226" customFormat="1" ht="15.75">
      <c r="B182" s="227"/>
      <c r="G182" s="149"/>
      <c r="H182" s="149"/>
      <c r="I182" s="149"/>
      <c r="J182" s="149"/>
      <c r="K182" s="149"/>
      <c r="L182" s="149"/>
    </row>
    <row r="183" spans="2:12" s="226" customFormat="1" ht="15.75">
      <c r="B183" s="227"/>
      <c r="G183" s="149"/>
      <c r="H183" s="149"/>
      <c r="I183" s="149"/>
      <c r="J183" s="149"/>
      <c r="K183" s="149"/>
      <c r="L183" s="149"/>
    </row>
    <row r="184" spans="2:12" s="226" customFormat="1" ht="15.75">
      <c r="B184" s="227"/>
      <c r="G184" s="149"/>
      <c r="H184" s="149"/>
      <c r="I184" s="149"/>
      <c r="J184" s="149"/>
      <c r="K184" s="149"/>
      <c r="L184" s="149"/>
    </row>
    <row r="185" spans="2:12" s="226" customFormat="1" ht="15.75">
      <c r="B185" s="227"/>
      <c r="G185" s="149"/>
      <c r="H185" s="149"/>
      <c r="I185" s="149"/>
      <c r="J185" s="149"/>
      <c r="K185" s="149"/>
      <c r="L185" s="149"/>
    </row>
    <row r="186" spans="2:12" s="226" customFormat="1" ht="15.75">
      <c r="B186" s="227"/>
      <c r="G186" s="149"/>
      <c r="H186" s="149"/>
      <c r="I186" s="149"/>
      <c r="J186" s="149"/>
      <c r="K186" s="149"/>
      <c r="L186" s="149"/>
    </row>
    <row r="187" spans="2:12" s="226" customFormat="1" ht="15.75">
      <c r="B187" s="227"/>
      <c r="G187" s="149"/>
      <c r="H187" s="149"/>
      <c r="I187" s="149"/>
      <c r="J187" s="149"/>
      <c r="K187" s="149"/>
      <c r="L187" s="149"/>
    </row>
    <row r="188" spans="2:12" s="226" customFormat="1" ht="15.75">
      <c r="B188" s="227"/>
      <c r="G188" s="149"/>
      <c r="H188" s="149"/>
      <c r="I188" s="149"/>
      <c r="J188" s="149"/>
      <c r="K188" s="149"/>
      <c r="L188" s="149"/>
    </row>
    <row r="189" spans="2:12" s="226" customFormat="1" ht="15.75">
      <c r="B189" s="227"/>
      <c r="G189" s="149"/>
      <c r="H189" s="149"/>
      <c r="I189" s="149"/>
      <c r="J189" s="149"/>
      <c r="K189" s="149"/>
      <c r="L189" s="149"/>
    </row>
    <row r="190" spans="2:12" s="226" customFormat="1" ht="15.75">
      <c r="B190" s="227"/>
      <c r="G190" s="149"/>
      <c r="H190" s="149"/>
      <c r="I190" s="149"/>
      <c r="J190" s="149"/>
      <c r="K190" s="149"/>
      <c r="L190" s="149"/>
    </row>
    <row r="191" spans="2:12" s="226" customFormat="1" ht="15.75">
      <c r="B191" s="227"/>
      <c r="G191" s="149"/>
      <c r="H191" s="149"/>
      <c r="I191" s="149"/>
      <c r="J191" s="149"/>
      <c r="K191" s="149"/>
      <c r="L191" s="149"/>
    </row>
    <row r="192" spans="2:12" s="226" customFormat="1" ht="15.75">
      <c r="B192" s="227"/>
      <c r="G192" s="149"/>
      <c r="H192" s="149"/>
      <c r="I192" s="149"/>
      <c r="J192" s="149"/>
      <c r="K192" s="149"/>
      <c r="L192" s="149"/>
    </row>
    <row r="193" spans="2:12" s="226" customFormat="1" ht="15.75">
      <c r="B193" s="227"/>
      <c r="G193" s="149"/>
      <c r="H193" s="149"/>
      <c r="I193" s="149"/>
      <c r="J193" s="149"/>
      <c r="K193" s="149"/>
      <c r="L193" s="149"/>
    </row>
    <row r="194" spans="2:12" s="226" customFormat="1" ht="15.75">
      <c r="B194" s="227"/>
      <c r="G194" s="149"/>
      <c r="H194" s="149"/>
      <c r="I194" s="149"/>
      <c r="J194" s="149"/>
      <c r="K194" s="149"/>
      <c r="L194" s="149"/>
    </row>
    <row r="195" spans="2:12" s="226" customFormat="1" ht="15.75">
      <c r="B195" s="227"/>
      <c r="G195" s="149"/>
      <c r="H195" s="149"/>
      <c r="I195" s="149"/>
      <c r="J195" s="149"/>
      <c r="K195" s="149"/>
      <c r="L195" s="149"/>
    </row>
    <row r="196" spans="2:12" s="226" customFormat="1" ht="15.75">
      <c r="B196" s="227"/>
      <c r="G196" s="149"/>
      <c r="H196" s="149"/>
      <c r="I196" s="149"/>
      <c r="J196" s="149"/>
      <c r="K196" s="149"/>
      <c r="L196" s="149"/>
    </row>
    <row r="197" spans="2:12" s="226" customFormat="1" ht="15.75">
      <c r="B197" s="227"/>
      <c r="G197" s="149"/>
      <c r="H197" s="149"/>
      <c r="I197" s="149"/>
      <c r="J197" s="149"/>
      <c r="K197" s="149"/>
      <c r="L197" s="149"/>
    </row>
    <row r="198" spans="2:12" s="226" customFormat="1" ht="15.75">
      <c r="B198" s="227"/>
      <c r="G198" s="149"/>
      <c r="H198" s="149"/>
      <c r="I198" s="149"/>
      <c r="J198" s="149"/>
      <c r="K198" s="149"/>
      <c r="L198" s="149"/>
    </row>
    <row r="199" spans="2:12" s="226" customFormat="1" ht="15.75">
      <c r="B199" s="227"/>
      <c r="G199" s="149"/>
      <c r="H199" s="149"/>
      <c r="I199" s="149"/>
      <c r="J199" s="149"/>
      <c r="K199" s="149"/>
      <c r="L199" s="149"/>
    </row>
    <row r="200" spans="2:12" s="226" customFormat="1" ht="15.75">
      <c r="B200" s="227"/>
      <c r="G200" s="149"/>
      <c r="H200" s="149"/>
      <c r="I200" s="149"/>
      <c r="J200" s="149"/>
      <c r="K200" s="149"/>
      <c r="L200" s="149"/>
    </row>
    <row r="201" spans="2:12" s="226" customFormat="1" ht="15.75">
      <c r="B201" s="227"/>
      <c r="G201" s="149"/>
      <c r="H201" s="149"/>
      <c r="I201" s="149"/>
      <c r="J201" s="149"/>
      <c r="K201" s="149"/>
      <c r="L201" s="149"/>
    </row>
    <row r="202" spans="2:12" s="226" customFormat="1" ht="15.75">
      <c r="B202" s="227"/>
      <c r="G202" s="149"/>
      <c r="H202" s="149"/>
      <c r="I202" s="149"/>
      <c r="J202" s="149"/>
      <c r="K202" s="149"/>
      <c r="L202" s="149"/>
    </row>
    <row r="203" spans="2:12" s="226" customFormat="1" ht="15.75">
      <c r="B203" s="227"/>
      <c r="G203" s="149"/>
      <c r="H203" s="149"/>
      <c r="I203" s="149"/>
      <c r="J203" s="149"/>
      <c r="K203" s="149"/>
      <c r="L203" s="149"/>
    </row>
    <row r="204" spans="2:12" s="226" customFormat="1" ht="15.75">
      <c r="B204" s="227"/>
      <c r="G204" s="149"/>
      <c r="H204" s="149"/>
      <c r="I204" s="149"/>
      <c r="J204" s="149"/>
      <c r="K204" s="149"/>
      <c r="L204" s="149"/>
    </row>
    <row r="205" spans="2:12" s="226" customFormat="1" ht="15.75">
      <c r="B205" s="227"/>
      <c r="G205" s="149"/>
      <c r="H205" s="149"/>
      <c r="I205" s="149"/>
      <c r="J205" s="149"/>
      <c r="K205" s="149"/>
      <c r="L205" s="149"/>
    </row>
    <row r="206" spans="2:12" s="226" customFormat="1" ht="15.75">
      <c r="B206" s="227"/>
      <c r="G206" s="149"/>
      <c r="H206" s="149"/>
      <c r="I206" s="149"/>
      <c r="J206" s="149"/>
      <c r="K206" s="149"/>
      <c r="L206" s="149"/>
    </row>
    <row r="207" spans="2:12" s="226" customFormat="1" ht="15.75">
      <c r="B207" s="227"/>
      <c r="G207" s="149"/>
      <c r="H207" s="149"/>
      <c r="I207" s="149"/>
      <c r="J207" s="149"/>
      <c r="K207" s="149"/>
      <c r="L207" s="149"/>
    </row>
    <row r="208" spans="2:12" s="226" customFormat="1" ht="15.75">
      <c r="B208" s="227"/>
      <c r="G208" s="149"/>
      <c r="H208" s="149"/>
      <c r="I208" s="149"/>
      <c r="J208" s="149"/>
      <c r="K208" s="149"/>
      <c r="L208" s="149"/>
    </row>
    <row r="209" spans="2:12" s="226" customFormat="1" ht="15.75">
      <c r="B209" s="227"/>
      <c r="G209" s="149"/>
      <c r="H209" s="149"/>
      <c r="I209" s="149"/>
      <c r="J209" s="149"/>
      <c r="K209" s="149"/>
      <c r="L209" s="149"/>
    </row>
    <row r="210" spans="2:12" s="226" customFormat="1" ht="15.75">
      <c r="B210" s="227"/>
      <c r="G210" s="149"/>
      <c r="H210" s="149"/>
      <c r="I210" s="149"/>
      <c r="J210" s="149"/>
      <c r="K210" s="149"/>
      <c r="L210" s="149"/>
    </row>
    <row r="211" spans="2:12" s="226" customFormat="1" ht="15.75">
      <c r="B211" s="227"/>
      <c r="G211" s="149"/>
      <c r="H211" s="149"/>
      <c r="I211" s="149"/>
      <c r="J211" s="149"/>
      <c r="K211" s="149"/>
      <c r="L211" s="149"/>
    </row>
    <row r="212" spans="2:12" s="226" customFormat="1" ht="15.75">
      <c r="B212" s="227"/>
      <c r="G212" s="149"/>
      <c r="H212" s="149"/>
      <c r="I212" s="149"/>
      <c r="J212" s="149"/>
      <c r="K212" s="149"/>
      <c r="L212" s="149"/>
    </row>
    <row r="213" spans="2:12" s="226" customFormat="1" ht="15.75">
      <c r="B213" s="227"/>
      <c r="G213" s="149"/>
      <c r="H213" s="149"/>
      <c r="I213" s="149"/>
      <c r="J213" s="149"/>
      <c r="K213" s="149"/>
      <c r="L213" s="149"/>
    </row>
    <row r="214" spans="2:12" s="226" customFormat="1" ht="15.75">
      <c r="B214" s="227"/>
      <c r="G214" s="149"/>
      <c r="H214" s="149"/>
      <c r="I214" s="149"/>
      <c r="J214" s="149"/>
      <c r="K214" s="149"/>
      <c r="L214" s="149"/>
    </row>
    <row r="215" spans="2:12" s="226" customFormat="1" ht="15.75">
      <c r="B215" s="227"/>
      <c r="G215" s="149"/>
      <c r="H215" s="149"/>
      <c r="I215" s="149"/>
      <c r="J215" s="149"/>
      <c r="K215" s="149"/>
      <c r="L215" s="149"/>
    </row>
    <row r="216" spans="2:12" s="226" customFormat="1" ht="15.75">
      <c r="B216" s="227"/>
      <c r="G216" s="149"/>
      <c r="H216" s="149"/>
      <c r="I216" s="149"/>
      <c r="J216" s="149"/>
      <c r="K216" s="149"/>
      <c r="L216" s="149"/>
    </row>
    <row r="217" spans="2:12" s="226" customFormat="1" ht="15.75">
      <c r="B217" s="227"/>
      <c r="G217" s="149"/>
      <c r="H217" s="149"/>
      <c r="I217" s="149"/>
      <c r="J217" s="149"/>
      <c r="K217" s="149"/>
      <c r="L217" s="149"/>
    </row>
    <row r="218" spans="2:12" s="226" customFormat="1" ht="15.75">
      <c r="B218" s="227"/>
      <c r="G218" s="149"/>
      <c r="H218" s="149"/>
      <c r="I218" s="149"/>
      <c r="J218" s="149"/>
      <c r="K218" s="149"/>
      <c r="L218" s="149"/>
    </row>
    <row r="219" spans="2:12" s="226" customFormat="1" ht="15.75">
      <c r="B219" s="227"/>
      <c r="G219" s="149"/>
      <c r="H219" s="149"/>
      <c r="I219" s="149"/>
      <c r="J219" s="149"/>
      <c r="K219" s="149"/>
      <c r="L219" s="149"/>
    </row>
    <row r="220" spans="2:12" s="226" customFormat="1" ht="15.75">
      <c r="B220" s="227"/>
      <c r="G220" s="149"/>
      <c r="H220" s="149"/>
      <c r="I220" s="149"/>
      <c r="J220" s="149"/>
      <c r="K220" s="149"/>
      <c r="L220" s="149"/>
    </row>
    <row r="221" spans="2:12" s="226" customFormat="1" ht="15.75">
      <c r="B221" s="227"/>
      <c r="G221" s="149"/>
      <c r="H221" s="149"/>
      <c r="I221" s="149"/>
      <c r="J221" s="149"/>
      <c r="K221" s="149"/>
      <c r="L221" s="149"/>
    </row>
    <row r="222" spans="2:12" s="226" customFormat="1" ht="15.75">
      <c r="B222" s="227"/>
      <c r="G222" s="149"/>
      <c r="H222" s="149"/>
      <c r="I222" s="149"/>
      <c r="J222" s="149"/>
      <c r="K222" s="149"/>
      <c r="L222" s="149"/>
    </row>
    <row r="223" spans="2:12" s="226" customFormat="1" ht="15.75">
      <c r="B223" s="227"/>
      <c r="G223" s="149"/>
      <c r="H223" s="149"/>
      <c r="I223" s="149"/>
      <c r="J223" s="149"/>
      <c r="K223" s="149"/>
      <c r="L223" s="149"/>
    </row>
    <row r="224" spans="2:12" s="226" customFormat="1" ht="15.75">
      <c r="B224" s="227"/>
      <c r="G224" s="149"/>
      <c r="H224" s="149"/>
      <c r="I224" s="149"/>
      <c r="J224" s="149"/>
      <c r="K224" s="149"/>
      <c r="L224" s="149"/>
    </row>
    <row r="225" spans="2:12" s="226" customFormat="1" ht="15.75">
      <c r="B225" s="227"/>
      <c r="G225" s="149"/>
      <c r="H225" s="149"/>
      <c r="I225" s="149"/>
      <c r="J225" s="149"/>
      <c r="K225" s="149"/>
      <c r="L225" s="149"/>
    </row>
    <row r="226" spans="2:12" s="226" customFormat="1" ht="15.75">
      <c r="B226" s="227"/>
      <c r="G226" s="149"/>
      <c r="H226" s="149"/>
      <c r="I226" s="149"/>
      <c r="J226" s="149"/>
      <c r="K226" s="149"/>
      <c r="L226" s="149"/>
    </row>
    <row r="227" spans="2:12" s="226" customFormat="1" ht="15.75">
      <c r="B227" s="227"/>
      <c r="G227" s="149"/>
      <c r="H227" s="149"/>
      <c r="I227" s="149"/>
      <c r="J227" s="149"/>
      <c r="K227" s="149"/>
      <c r="L227" s="149"/>
    </row>
    <row r="228" spans="2:12" s="226" customFormat="1" ht="15.75">
      <c r="B228" s="227"/>
      <c r="G228" s="149"/>
      <c r="H228" s="149"/>
      <c r="I228" s="149"/>
      <c r="J228" s="149"/>
      <c r="K228" s="149"/>
      <c r="L228" s="149"/>
    </row>
    <row r="229" spans="2:12" s="226" customFormat="1" ht="15.75">
      <c r="B229" s="227"/>
      <c r="G229" s="149"/>
      <c r="H229" s="149"/>
      <c r="I229" s="149"/>
      <c r="J229" s="149"/>
      <c r="K229" s="149"/>
      <c r="L229" s="149"/>
    </row>
    <row r="230" spans="2:12" s="226" customFormat="1" ht="15.75">
      <c r="B230" s="227"/>
      <c r="G230" s="149"/>
      <c r="H230" s="149"/>
      <c r="I230" s="149"/>
      <c r="J230" s="149"/>
      <c r="K230" s="149"/>
      <c r="L230" s="149"/>
    </row>
    <row r="231" spans="2:12" s="226" customFormat="1" ht="15.75">
      <c r="B231" s="227"/>
      <c r="G231" s="149"/>
      <c r="H231" s="149"/>
      <c r="I231" s="149"/>
      <c r="J231" s="149"/>
      <c r="K231" s="149"/>
      <c r="L231" s="149"/>
    </row>
    <row r="232" spans="2:12" s="226" customFormat="1" ht="15.75">
      <c r="B232" s="227"/>
      <c r="G232" s="149"/>
      <c r="H232" s="149"/>
      <c r="I232" s="149"/>
      <c r="J232" s="149"/>
      <c r="K232" s="149"/>
      <c r="L232" s="149"/>
    </row>
    <row r="233" spans="2:12" s="226" customFormat="1" ht="15.75">
      <c r="B233" s="227"/>
      <c r="G233" s="149"/>
      <c r="H233" s="149"/>
      <c r="I233" s="149"/>
      <c r="J233" s="149"/>
      <c r="K233" s="149"/>
      <c r="L233" s="149"/>
    </row>
    <row r="234" spans="2:12" s="226" customFormat="1" ht="15.75">
      <c r="B234" s="227"/>
      <c r="G234" s="149"/>
      <c r="H234" s="149"/>
      <c r="I234" s="149"/>
      <c r="J234" s="149"/>
      <c r="K234" s="149"/>
      <c r="L234" s="149"/>
    </row>
    <row r="235" spans="2:12" s="226" customFormat="1" ht="15.75">
      <c r="B235" s="227"/>
      <c r="G235" s="149"/>
      <c r="H235" s="149"/>
      <c r="I235" s="149"/>
      <c r="J235" s="149"/>
      <c r="K235" s="149"/>
      <c r="L235" s="149"/>
    </row>
    <row r="236" spans="2:12" s="226" customFormat="1" ht="15.75">
      <c r="B236" s="227"/>
      <c r="G236" s="149"/>
      <c r="H236" s="149"/>
      <c r="I236" s="149"/>
      <c r="J236" s="149"/>
      <c r="K236" s="149"/>
      <c r="L236" s="149"/>
    </row>
    <row r="237" spans="2:12" s="226" customFormat="1" ht="15.75">
      <c r="B237" s="227"/>
      <c r="G237" s="149"/>
      <c r="H237" s="149"/>
      <c r="I237" s="149"/>
      <c r="J237" s="149"/>
      <c r="K237" s="149"/>
      <c r="L237" s="149"/>
    </row>
    <row r="238" spans="2:12" s="226" customFormat="1" ht="15.75">
      <c r="B238" s="227"/>
      <c r="G238" s="149"/>
      <c r="H238" s="149"/>
      <c r="I238" s="149"/>
      <c r="J238" s="149"/>
      <c r="K238" s="149"/>
      <c r="L238" s="149"/>
    </row>
    <row r="239" spans="2:12" s="226" customFormat="1" ht="15.75">
      <c r="B239" s="227"/>
      <c r="G239" s="149"/>
      <c r="H239" s="149"/>
      <c r="I239" s="149"/>
      <c r="J239" s="149"/>
      <c r="K239" s="149"/>
      <c r="L239" s="149"/>
    </row>
    <row r="240" spans="2:12" s="226" customFormat="1" ht="15.75">
      <c r="B240" s="227"/>
      <c r="G240" s="149"/>
      <c r="H240" s="149"/>
      <c r="I240" s="149"/>
      <c r="J240" s="149"/>
      <c r="K240" s="149"/>
      <c r="L240" s="149"/>
    </row>
    <row r="241" spans="2:12" s="226" customFormat="1" ht="15.75">
      <c r="B241" s="227"/>
      <c r="G241" s="149"/>
      <c r="H241" s="149"/>
      <c r="I241" s="149"/>
      <c r="J241" s="149"/>
      <c r="K241" s="149"/>
      <c r="L241" s="149"/>
    </row>
    <row r="242" spans="2:12" s="226" customFormat="1" ht="15.75">
      <c r="B242" s="227"/>
      <c r="G242" s="149"/>
      <c r="H242" s="149"/>
      <c r="I242" s="149"/>
      <c r="J242" s="149"/>
      <c r="K242" s="149"/>
      <c r="L242" s="149"/>
    </row>
    <row r="243" spans="2:12" s="226" customFormat="1" ht="15.75">
      <c r="B243" s="227"/>
      <c r="G243" s="149"/>
      <c r="H243" s="149"/>
      <c r="I243" s="149"/>
      <c r="J243" s="149"/>
      <c r="K243" s="149"/>
      <c r="L243" s="149"/>
    </row>
    <row r="244" spans="2:12" s="226" customFormat="1" ht="15.75">
      <c r="B244" s="227"/>
      <c r="G244" s="149"/>
      <c r="H244" s="149"/>
      <c r="I244" s="149"/>
      <c r="J244" s="149"/>
      <c r="K244" s="149"/>
      <c r="L244" s="149"/>
    </row>
    <row r="245" spans="2:12" s="226" customFormat="1" ht="15.75">
      <c r="B245" s="227"/>
      <c r="G245" s="149"/>
      <c r="H245" s="149"/>
      <c r="I245" s="149"/>
      <c r="J245" s="149"/>
      <c r="K245" s="149"/>
      <c r="L245" s="149"/>
    </row>
    <row r="246" spans="2:12" s="226" customFormat="1" ht="15.75">
      <c r="B246" s="227"/>
      <c r="G246" s="149"/>
      <c r="H246" s="149"/>
      <c r="I246" s="149"/>
      <c r="J246" s="149"/>
      <c r="K246" s="149"/>
      <c r="L246" s="149"/>
    </row>
    <row r="247" spans="2:12" s="226" customFormat="1" ht="15.75">
      <c r="B247" s="227"/>
      <c r="G247" s="149"/>
      <c r="H247" s="149"/>
      <c r="I247" s="149"/>
      <c r="J247" s="149"/>
      <c r="K247" s="149"/>
      <c r="L247" s="149"/>
    </row>
    <row r="248" spans="2:12" s="226" customFormat="1" ht="15.75">
      <c r="B248" s="227"/>
      <c r="G248" s="149"/>
      <c r="H248" s="149"/>
      <c r="I248" s="149"/>
      <c r="J248" s="149"/>
      <c r="K248" s="149"/>
      <c r="L248" s="149"/>
    </row>
    <row r="249" spans="2:12" s="226" customFormat="1" ht="15.75">
      <c r="B249" s="227"/>
      <c r="G249" s="149"/>
      <c r="H249" s="149"/>
      <c r="I249" s="149"/>
      <c r="J249" s="149"/>
      <c r="K249" s="149"/>
      <c r="L249" s="149"/>
    </row>
    <row r="250" spans="2:12" s="226" customFormat="1" ht="15.75">
      <c r="B250" s="227"/>
      <c r="G250" s="149"/>
      <c r="H250" s="149"/>
      <c r="I250" s="149"/>
      <c r="J250" s="149"/>
      <c r="K250" s="149"/>
      <c r="L250" s="149"/>
    </row>
    <row r="251" spans="2:12" s="226" customFormat="1" ht="15.75">
      <c r="B251" s="227"/>
      <c r="G251" s="149"/>
      <c r="H251" s="149"/>
      <c r="I251" s="149"/>
      <c r="J251" s="149"/>
      <c r="K251" s="149"/>
      <c r="L251" s="149"/>
    </row>
    <row r="252" spans="2:12" s="226" customFormat="1" ht="15.75">
      <c r="B252" s="227"/>
      <c r="G252" s="149"/>
      <c r="H252" s="149"/>
      <c r="I252" s="149"/>
      <c r="J252" s="149"/>
      <c r="K252" s="149"/>
      <c r="L252" s="149"/>
    </row>
    <row r="253" spans="2:12" s="226" customFormat="1" ht="15.75">
      <c r="B253" s="227"/>
      <c r="G253" s="149"/>
      <c r="H253" s="149"/>
      <c r="I253" s="149"/>
      <c r="J253" s="149"/>
      <c r="K253" s="149"/>
      <c r="L253" s="149"/>
    </row>
    <row r="254" spans="2:12" s="226" customFormat="1" ht="15.75">
      <c r="B254" s="227"/>
      <c r="G254" s="149"/>
      <c r="H254" s="149"/>
      <c r="I254" s="149"/>
      <c r="J254" s="149"/>
      <c r="K254" s="149"/>
      <c r="L254" s="149"/>
    </row>
    <row r="255" spans="2:12" s="226" customFormat="1" ht="15.75">
      <c r="B255" s="227"/>
      <c r="G255" s="149"/>
      <c r="H255" s="149"/>
      <c r="I255" s="149"/>
      <c r="J255" s="149"/>
      <c r="K255" s="149"/>
      <c r="L255" s="149"/>
    </row>
    <row r="256" spans="2:12" s="226" customFormat="1" ht="15.75">
      <c r="B256" s="227"/>
      <c r="G256" s="149"/>
      <c r="H256" s="149"/>
      <c r="I256" s="149"/>
      <c r="J256" s="149"/>
      <c r="K256" s="149"/>
      <c r="L256" s="149"/>
    </row>
    <row r="257" spans="2:12" s="226" customFormat="1" ht="15.75">
      <c r="B257" s="227"/>
      <c r="G257" s="149"/>
      <c r="H257" s="149"/>
      <c r="I257" s="149"/>
      <c r="J257" s="149"/>
      <c r="K257" s="149"/>
      <c r="L257" s="149"/>
    </row>
    <row r="258" spans="2:12" s="226" customFormat="1" ht="15.75">
      <c r="B258" s="227"/>
      <c r="G258" s="149"/>
      <c r="H258" s="149"/>
      <c r="I258" s="149"/>
      <c r="J258" s="149"/>
      <c r="K258" s="149"/>
      <c r="L258" s="149"/>
    </row>
    <row r="259" spans="2:12" s="226" customFormat="1" ht="15.75">
      <c r="B259" s="227"/>
      <c r="G259" s="149"/>
      <c r="H259" s="149"/>
      <c r="I259" s="149"/>
      <c r="J259" s="149"/>
      <c r="K259" s="149"/>
      <c r="L259" s="149"/>
    </row>
    <row r="260" spans="2:12" s="226" customFormat="1" ht="15.75">
      <c r="B260" s="227"/>
      <c r="G260" s="149"/>
      <c r="H260" s="149"/>
      <c r="I260" s="149"/>
      <c r="J260" s="149"/>
      <c r="K260" s="149"/>
      <c r="L260" s="149"/>
    </row>
    <row r="261" spans="2:12" s="226" customFormat="1" ht="15.75">
      <c r="B261" s="227"/>
      <c r="G261" s="149"/>
      <c r="H261" s="149"/>
      <c r="I261" s="149"/>
      <c r="J261" s="149"/>
      <c r="K261" s="149"/>
      <c r="L261" s="149"/>
    </row>
    <row r="262" spans="2:12" s="226" customFormat="1" ht="15.75">
      <c r="B262" s="227"/>
      <c r="G262" s="149"/>
      <c r="H262" s="149"/>
      <c r="I262" s="149"/>
      <c r="J262" s="149"/>
      <c r="K262" s="149"/>
      <c r="L262" s="149"/>
    </row>
    <row r="263" spans="2:12" s="226" customFormat="1" ht="15.75">
      <c r="B263" s="227"/>
      <c r="G263" s="149"/>
      <c r="H263" s="149"/>
      <c r="I263" s="149"/>
      <c r="J263" s="149"/>
      <c r="K263" s="149"/>
      <c r="L263" s="149"/>
    </row>
    <row r="264" spans="2:12" s="226" customFormat="1" ht="15.75">
      <c r="B264" s="227"/>
      <c r="G264" s="149"/>
      <c r="H264" s="149"/>
      <c r="I264" s="149"/>
      <c r="J264" s="149"/>
      <c r="K264" s="149"/>
      <c r="L264" s="149"/>
    </row>
    <row r="265" spans="2:12" s="226" customFormat="1" ht="15.75">
      <c r="B265" s="227"/>
      <c r="G265" s="149"/>
      <c r="H265" s="149"/>
      <c r="I265" s="149"/>
      <c r="J265" s="149"/>
      <c r="K265" s="149"/>
      <c r="L265" s="149"/>
    </row>
    <row r="266" spans="2:12" s="226" customFormat="1" ht="15.75">
      <c r="B266" s="227"/>
      <c r="G266" s="149"/>
      <c r="H266" s="149"/>
      <c r="I266" s="149"/>
      <c r="J266" s="149"/>
      <c r="K266" s="149"/>
      <c r="L266" s="149"/>
    </row>
    <row r="267" spans="2:12" s="226" customFormat="1" ht="15.75">
      <c r="B267" s="227"/>
      <c r="G267" s="149"/>
      <c r="H267" s="149"/>
      <c r="I267" s="149"/>
      <c r="J267" s="149"/>
      <c r="K267" s="149"/>
      <c r="L267" s="149"/>
    </row>
    <row r="268" spans="2:12" s="226" customFormat="1" ht="15.75">
      <c r="B268" s="227"/>
      <c r="G268" s="149"/>
      <c r="H268" s="149"/>
      <c r="I268" s="149"/>
      <c r="J268" s="149"/>
      <c r="K268" s="149"/>
      <c r="L268" s="149"/>
    </row>
    <row r="269" spans="2:12" s="226" customFormat="1" ht="15.75">
      <c r="B269" s="227"/>
      <c r="G269" s="149"/>
      <c r="H269" s="149"/>
      <c r="I269" s="149"/>
      <c r="J269" s="149"/>
      <c r="K269" s="149"/>
      <c r="L269" s="149"/>
    </row>
    <row r="270" spans="2:12" s="226" customFormat="1" ht="15.75">
      <c r="B270" s="227"/>
      <c r="G270" s="149"/>
      <c r="H270" s="149"/>
      <c r="I270" s="149"/>
      <c r="J270" s="149"/>
      <c r="K270" s="149"/>
      <c r="L270" s="149"/>
    </row>
    <row r="271" spans="2:12" s="226" customFormat="1" ht="15.75">
      <c r="B271" s="227"/>
      <c r="G271" s="149"/>
      <c r="H271" s="149"/>
      <c r="I271" s="149"/>
      <c r="J271" s="149"/>
      <c r="K271" s="149"/>
      <c r="L271" s="149"/>
    </row>
  </sheetData>
  <sheetProtection/>
  <mergeCells count="14">
    <mergeCell ref="B2:I3"/>
    <mergeCell ref="J2:K3"/>
    <mergeCell ref="B5:G6"/>
    <mergeCell ref="H5:H6"/>
    <mergeCell ref="I5:I6"/>
    <mergeCell ref="J5:K5"/>
    <mergeCell ref="B108:G108"/>
    <mergeCell ref="C118:G118"/>
    <mergeCell ref="C34:G34"/>
    <mergeCell ref="C85:G85"/>
    <mergeCell ref="B87:G87"/>
    <mergeCell ref="C92:G92"/>
    <mergeCell ref="C97:G97"/>
    <mergeCell ref="C106:G106"/>
  </mergeCells>
  <printOptions horizontalCentered="1"/>
  <pageMargins left="0.5905511811023623" right="0.5905511811023623" top="0.5905511811023623" bottom="0.5905511811023623" header="0.1968503937007874" footer="0.1968503937007874"/>
  <pageSetup fitToHeight="0" fitToWidth="1" horizontalDpi="600" verticalDpi="600" orientation="portrait" paperSize="9" scale="46" r:id="rId1"/>
  <headerFooter alignWithMargins="0">
    <oddHeader>&amp;RAllegato 2</oddHeader>
    <oddFooter>&amp;L&amp;"Arial,Normale"&amp;9&amp;A
&amp;Z&amp;F&amp;R&amp;P/&amp;N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User</cp:lastModifiedBy>
  <cp:lastPrinted>2020-10-06T07:13:42Z</cp:lastPrinted>
  <dcterms:created xsi:type="dcterms:W3CDTF">2011-12-14T14:52:49Z</dcterms:created>
  <dcterms:modified xsi:type="dcterms:W3CDTF">2023-05-18T09:30:19Z</dcterms:modified>
  <cp:category/>
  <cp:version/>
  <cp:contentType/>
  <cp:contentStatus/>
</cp:coreProperties>
</file>