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900" activeTab="1"/>
  </bookViews>
  <sheets>
    <sheet name="fondo posizione 2016" sheetId="1" r:id="rId1"/>
    <sheet name="fondo posizione 2017" sheetId="2" r:id="rId2"/>
    <sheet name="nuovi fondi presunti 2018 " sheetId="3" r:id="rId3"/>
  </sheets>
  <definedNames>
    <definedName name="_xlnm.Print_Area" localSheetId="0">'fondo posizione 2016'!$A$1:$K$98</definedName>
    <definedName name="_xlnm.Print_Area" localSheetId="1">'fondo posizione 2017'!$A$1:$K$123</definedName>
    <definedName name="_xlnm.Print_Area" localSheetId="2">'nuovi fondi presunti 2018 '!$A$1:$F$49</definedName>
  </definedNames>
  <calcPr fullCalcOnLoad="1"/>
</workbook>
</file>

<file path=xl/sharedStrings.xml><?xml version="1.0" encoding="utf-8"?>
<sst xmlns="http://schemas.openxmlformats.org/spreadsheetml/2006/main" count="266" uniqueCount="110">
  <si>
    <t>ALLEGATO A</t>
  </si>
  <si>
    <t>ART. 9 CCNL 31.07.2009 - FONDO PER IL FINANZIAMENTO DELLE FASCE RETRIBUTIVE, DELLE POSIZIONI ORGANIZZATIVE, DEL VALORE COMUNE DELLE EX IND. DI QUALIFICAZIONE PROFESSIONALE E DELL' INDENNITA' PROFESSIONALE SPECIFICA</t>
  </si>
  <si>
    <t>EX AZIENDA USL 10 FIRENZE</t>
  </si>
  <si>
    <t>importo costituito in base alle disposizioni contrattuali  anno 2014</t>
  </si>
  <si>
    <t>riduzione operata per effetto applicazione dell' art. 9 c.2 bis prima parte</t>
  </si>
  <si>
    <t>riduzione operata per effetto applicazione dell' art. 9 c.2 bis seconda parte</t>
  </si>
  <si>
    <t>IMPORTO FONDO COSTITUITO IN BASE ALLE DISPOSIZIONI DI CUI ALL' ART. 1 C.456 l. 147/2013</t>
  </si>
  <si>
    <t>RIA completamento anno 2014</t>
  </si>
  <si>
    <t>incremento ex-art. 40 CCNL 07.04.99 completamento anno 2014</t>
  </si>
  <si>
    <t>RIA pro-quota anno 2015</t>
  </si>
  <si>
    <t>incremento ex-art. 40 CCNL 07.04.99 pro-quota 2015</t>
  </si>
  <si>
    <t>TOTALE FONDO ex Azienda Usl 10 Firenze ANNO 2015</t>
  </si>
  <si>
    <t>EX AZIENDA USL 3 PISTOIA</t>
  </si>
  <si>
    <t xml:space="preserve"> </t>
  </si>
  <si>
    <t>riduzione operata per effetto applicazione dell' art. 9 c.2 bis seconda parte completam. 2014</t>
  </si>
  <si>
    <t>TOTALE FONDO ex Azienda Usl 3 Pistoia ANNO 2015</t>
  </si>
  <si>
    <t>EX AZIENDA USL 4 PRATO</t>
  </si>
  <si>
    <t>TOTALE FONDO ex Azienda Usl 4 Prato ANNO 2015</t>
  </si>
  <si>
    <t>EX AZIENDA USL 11 EMPOLI</t>
  </si>
  <si>
    <t>TOTALE FONDO ex Azienda Usl 11 Empoli ANNO 2015</t>
  </si>
  <si>
    <t>Sommatoria dei Fondi 2015 delle Aziende soppresse ex-art. 86 comma 2 della LR 84/2015</t>
  </si>
  <si>
    <t>EX-Azienda Usl 10 Firenze</t>
  </si>
  <si>
    <t>RIA  completamento anno 2015</t>
  </si>
  <si>
    <t>a valere sul 2016</t>
  </si>
  <si>
    <t>incremento ex-art. 40 CCNL 07.04.99 completamento anno 2015</t>
  </si>
  <si>
    <t>EX-Azienda Usl 3 Pistoia</t>
  </si>
  <si>
    <t>RIA completamento anno 2015</t>
  </si>
  <si>
    <t>EX-Azienda Usl 4 Prato</t>
  </si>
  <si>
    <t>EX-Azienda Usl 11 Empoli</t>
  </si>
  <si>
    <t>Azienda Usl Toscana Centro</t>
  </si>
  <si>
    <t>RIA pro quota anno 2016</t>
  </si>
  <si>
    <t>incremento ex-art. 40 CCNL 07.04.99 pro quota anno 2016</t>
  </si>
  <si>
    <t>AZIENDA USL TOSCANA CENTRO importo costituito in base alle disposizioni contrattuali ANNO 2016</t>
  </si>
  <si>
    <t>Riduzione riferita alla prima parte dell'art. 1, comma 236 L. 208/2015</t>
  </si>
  <si>
    <t>per ricondurre l'importo del fondo dell'anno 2016 a quello dell' anno 2015</t>
  </si>
  <si>
    <t xml:space="preserve">IMPORTO FONDO ANNO 2015 </t>
  </si>
  <si>
    <t>IMPORTO  FONDO 2016</t>
  </si>
  <si>
    <t>DIFFERENZA FRA ANNO 2015 E ANNO 2016</t>
  </si>
  <si>
    <t>RIDUZIONE PRIMA PARTE ART. 1 C. 236 L. 208/2015</t>
  </si>
  <si>
    <t>IMPORTO   FONDO ANNO 2016 AL NETTO DELLA RIDUZIONE DI CUI SOPRA</t>
  </si>
  <si>
    <t>Riduzione riferita alla seconda parte dell'art. 1, comma 236 L. 208/2015</t>
  </si>
  <si>
    <t>Dal confronto della semisomma anno 2015 e la semisomma anno 2016, quest' ultima è risultata</t>
  </si>
  <si>
    <t>inferiore rispetto al 2015 e pertanto, sulla base delle disposizioni dell' art. 1 c. 236 seconda parte L. 208/2015</t>
  </si>
  <si>
    <t>occorre procedere alla determinazione della riduzione del fondo</t>
  </si>
  <si>
    <t>COMPARTO</t>
  </si>
  <si>
    <t>N. DIP. 01/01/2015</t>
  </si>
  <si>
    <t>N. DIP. 31/12/2015</t>
  </si>
  <si>
    <t>SEMISOMMA</t>
  </si>
  <si>
    <t>CALCOLO RIDUZIONE</t>
  </si>
  <si>
    <t>Differenze semisomma 2015 e 2016</t>
  </si>
  <si>
    <t>N. DIP. 01/01/2016</t>
  </si>
  <si>
    <t>% riduzione fondo 2016</t>
  </si>
  <si>
    <t>N. DIP. 31/12/2016</t>
  </si>
  <si>
    <t>AZIENDA USL TOSCANA CENTRO TOTALE FONDO ANNO 2016</t>
  </si>
  <si>
    <t>RIA completamento anno 2016</t>
  </si>
  <si>
    <t>a valere sul 2017</t>
  </si>
  <si>
    <t>incremento ex-art. 40 CCNL 07.04.99 completamento anno 2016</t>
  </si>
  <si>
    <t>RIA pro quota anno 2017</t>
  </si>
  <si>
    <t>incremento ex-art. 40 CCNL 07.04.99 pro quota anno 2017</t>
  </si>
  <si>
    <t>Importo fondo costituito in base alle disposizioni contrattuali ANNO 2017</t>
  </si>
  <si>
    <t>Riduzione riferita all' art. 23 comma 2 Decreto Legislativo n. 75/2017</t>
  </si>
  <si>
    <t>per ricondurre l'importo del fondo dell'anno 2017 a quello dell' anno 2016</t>
  </si>
  <si>
    <t>DIFFERENZA FRA ANNO 2016 E ANNO 2017</t>
  </si>
  <si>
    <t>RIDUZIONE ex-art. 23 c.2 D.Lg.vo 75/2017</t>
  </si>
  <si>
    <t>IMPORTO   FONDO ANNO 2017 AL NETTO DELLA RIDUZIONE DI CUI SOPRA</t>
  </si>
  <si>
    <t>AZIENDA USL TOSCANA CENTRO TOTALE FONDO  ANNO 2017</t>
  </si>
  <si>
    <t>IMPORTO  FONDO 2016 al netto incrementi CCNL</t>
  </si>
  <si>
    <t>incremento CCNL  anno 2016)……………………………………………………………………………………………………………….</t>
  </si>
  <si>
    <t>IMPORTO  FONDO ANNO 2017 al netto incrementi CCNL</t>
  </si>
  <si>
    <t>IMPORTO FONDO ANNO 2016 al netto incrementi CCNL</t>
  </si>
  <si>
    <t>ALLEGATO B</t>
  </si>
  <si>
    <t xml:space="preserve">risorse destinate ind.funzione </t>
  </si>
  <si>
    <t>risorse destinate funz. Coordinamento</t>
  </si>
  <si>
    <t>risorse destinate alle Fasce Retributive</t>
  </si>
  <si>
    <t>ALLEGATO C</t>
  </si>
  <si>
    <t xml:space="preserve">Art. 81 c.2 lettera a) </t>
  </si>
  <si>
    <t xml:space="preserve">Art. 81 c.3 lettera a) </t>
  </si>
  <si>
    <t xml:space="preserve">Art. 81 c.2 lettera b) </t>
  </si>
  <si>
    <t>Art. 80 c.2 lettera a)</t>
  </si>
  <si>
    <t>Art. 80 c.2 lettera b1)</t>
  </si>
  <si>
    <t>Art. 80 c.2 lettera b2)</t>
  </si>
  <si>
    <t>Art. 80 c.2 lettera b3)</t>
  </si>
  <si>
    <t xml:space="preserve">Totale Fondi anno 2016 al netto incrementi ccnl </t>
  </si>
  <si>
    <t>differenza</t>
  </si>
  <si>
    <t>Art. 80 c.5</t>
  </si>
  <si>
    <t>risorse stabili fondo ex-art. 8 ccnl 31.7.2009 (Fondo Incentivo 2017)</t>
  </si>
  <si>
    <t>risorse fondo ex-art. 7 ccnl 31.7.2009 (Fondo disagio 2017)</t>
  </si>
  <si>
    <r>
      <t xml:space="preserve"> Le quantificazione delle risorse del Fondo di cui al presente articolo e del fondo di cui all' art. 81 deve avvenire, complessivamente nel rispetto dell' </t>
    </r>
    <r>
      <rPr>
        <b/>
        <i/>
        <sz val="10"/>
        <rFont val="Arial"/>
        <family val="2"/>
      </rPr>
      <t>art. 23, c.2 D.Lgs. 75/2017</t>
    </r>
  </si>
  <si>
    <t>RIA completamento anno 2017</t>
  </si>
  <si>
    <t>a valere sul 2018</t>
  </si>
  <si>
    <t>Riduzione riferita all' art. 23 c.2 D.Lgs 75/2017</t>
  </si>
  <si>
    <t>Totale Fondo presunto anno 2018</t>
  </si>
  <si>
    <t>Tot. fondo costituito in base alle disposizioni contrattuali AL LORDO increm. CCNL</t>
  </si>
  <si>
    <t>Totale Incrementi RIA a valere dal 2017</t>
  </si>
  <si>
    <t>CALCOLO RIDUZIONE al lordo increm. CCNL</t>
  </si>
  <si>
    <t xml:space="preserve">% riduzione fondo 2016 </t>
  </si>
  <si>
    <t>incremento CCNL 2017……………………………………………………………………………………………………………….</t>
  </si>
  <si>
    <t xml:space="preserve">Totale consolidato Fondo anno 2016 </t>
  </si>
  <si>
    <t>incremento valore fasce CCNL anno 2018</t>
  </si>
  <si>
    <t>Totale Fondi Presunti anno 2018  al netto Incrementi ccnl e del conglobamento</t>
  </si>
  <si>
    <t>INCREMENTI CCNL 2016+2017+2018 + conglobamento</t>
  </si>
  <si>
    <t>q.p. fasce per conglobamento IVC dal 01/5/2018</t>
  </si>
  <si>
    <t xml:space="preserve">risorse  destinate per valore comune </t>
  </si>
  <si>
    <t>risorse  destinate per ind. prof. spec.</t>
  </si>
  <si>
    <t>SOMMA DEI 2 FONDI anno 2018</t>
  </si>
  <si>
    <t>somma Netta anno 2018 che corrisponde alla somma Netta fondi anno 2016</t>
  </si>
  <si>
    <t>(*)</t>
  </si>
  <si>
    <r>
      <t>ART. 80 CCNL  21.5.2018 -</t>
    </r>
    <r>
      <rPr>
        <b/>
        <sz val="10"/>
        <color indexed="12"/>
        <rFont val="Arial"/>
        <family val="2"/>
      </rPr>
      <t xml:space="preserve"> </t>
    </r>
    <r>
      <rPr>
        <b/>
        <sz val="13"/>
        <color indexed="12"/>
        <rFont val="Arial"/>
        <family val="2"/>
      </rPr>
      <t>FONDO CONDIZIONI DI LAVORO E INCARICHI</t>
    </r>
  </si>
  <si>
    <r>
      <t xml:space="preserve">ART. 81 CCNL 21.5.2018 - </t>
    </r>
    <r>
      <rPr>
        <b/>
        <sz val="13"/>
        <color indexed="12"/>
        <rFont val="Arial"/>
        <family val="2"/>
      </rPr>
      <t>FONDO PREMIALITA' E FASCE</t>
    </r>
  </si>
  <si>
    <t xml:space="preserve">importi calcolati al valore massimo per categoria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</si>
</sst>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[Red]\-#,##0.00\ "/>
    <numFmt numFmtId="191" formatCode="&quot;€ &quot;#,##0.00;[Red]&quot;-€ &quot;#,##0.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name val="Garamond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color indexed="9"/>
      <name val="Arial"/>
      <family val="0"/>
    </font>
    <font>
      <b/>
      <sz val="13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" fontId="3" fillId="2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90" fontId="0" fillId="0" borderId="0" xfId="0" applyNumberFormat="1" applyAlignment="1">
      <alignment/>
    </xf>
    <xf numFmtId="4" fontId="0" fillId="0" borderId="0" xfId="0" applyNumberFormat="1" applyAlignment="1">
      <alignment/>
    </xf>
    <xf numFmtId="191" fontId="7" fillId="0" borderId="9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7" fillId="0" borderId="15" xfId="0" applyFont="1" applyBorder="1" applyAlignment="1">
      <alignment/>
    </xf>
    <xf numFmtId="0" fontId="7" fillId="0" borderId="4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7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0" fillId="0" borderId="7" xfId="0" applyBorder="1" applyAlignment="1">
      <alignment/>
    </xf>
    <xf numFmtId="4" fontId="3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" borderId="23" xfId="0" applyFont="1" applyFill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2" borderId="20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21" xfId="0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right"/>
    </xf>
    <xf numFmtId="4" fontId="0" fillId="0" borderId="33" xfId="0" applyNumberFormat="1" applyBorder="1" applyAlignment="1">
      <alignment/>
    </xf>
    <xf numFmtId="0" fontId="1" fillId="0" borderId="34" xfId="0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/>
    </xf>
    <xf numFmtId="0" fontId="1" fillId="0" borderId="37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12" fillId="0" borderId="39" xfId="0" applyFont="1" applyBorder="1" applyAlignment="1">
      <alignment horizontal="left" wrapText="1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4" fontId="3" fillId="3" borderId="0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40" xfId="0" applyBorder="1" applyAlignment="1">
      <alignment/>
    </xf>
    <xf numFmtId="4" fontId="1" fillId="0" borderId="5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4" fontId="14" fillId="0" borderId="0" xfId="0" applyNumberFormat="1" applyFont="1" applyAlignment="1">
      <alignment/>
    </xf>
    <xf numFmtId="4" fontId="7" fillId="0" borderId="8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0" fontId="1" fillId="0" borderId="47" xfId="0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0" borderId="0" xfId="0" applyFont="1" applyAlignment="1">
      <alignment/>
    </xf>
    <xf numFmtId="4" fontId="2" fillId="4" borderId="0" xfId="0" applyNumberFormat="1" applyFont="1" applyFill="1" applyAlignment="1">
      <alignment/>
    </xf>
    <xf numFmtId="4" fontId="2" fillId="4" borderId="0" xfId="0" applyNumberFormat="1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N115"/>
  <sheetViews>
    <sheetView workbookViewId="0" topLeftCell="A30">
      <selection activeCell="I86" sqref="I86"/>
    </sheetView>
  </sheetViews>
  <sheetFormatPr defaultColWidth="9.140625" defaultRowHeight="12.75"/>
  <cols>
    <col min="7" max="7" width="37.28125" style="0" customWidth="1"/>
    <col min="8" max="8" width="11.00390625" style="0" customWidth="1"/>
    <col min="9" max="9" width="17.28125" style="0" customWidth="1"/>
    <col min="10" max="10" width="11.57421875" style="0" customWidth="1"/>
    <col min="12" max="12" width="12.7109375" style="0" customWidth="1"/>
  </cols>
  <sheetData>
    <row r="1" ht="12.75">
      <c r="I1" s="1" t="s">
        <v>0</v>
      </c>
    </row>
    <row r="2" ht="12.75">
      <c r="I2" s="1"/>
    </row>
    <row r="3" spans="2:8" ht="50.25" customHeight="1">
      <c r="B3" s="138" t="s">
        <v>1</v>
      </c>
      <c r="C3" s="138"/>
      <c r="D3" s="138"/>
      <c r="E3" s="138"/>
      <c r="F3" s="138"/>
      <c r="G3" s="138"/>
      <c r="H3" s="138"/>
    </row>
    <row r="5" ht="12.75">
      <c r="I5" s="2"/>
    </row>
    <row r="6" ht="13.5" thickBot="1"/>
    <row r="7" spans="2:9" ht="13.5" thickBot="1">
      <c r="B7" s="3" t="s">
        <v>2</v>
      </c>
      <c r="C7" s="4"/>
      <c r="D7" s="4"/>
      <c r="E7" s="4"/>
      <c r="F7" s="4"/>
      <c r="G7" s="4"/>
      <c r="H7" s="4"/>
      <c r="I7" s="5"/>
    </row>
    <row r="8" spans="2:9" ht="13.5" hidden="1" thickBot="1">
      <c r="B8" s="6" t="s">
        <v>3</v>
      </c>
      <c r="C8" s="7"/>
      <c r="D8" s="7"/>
      <c r="E8" s="7"/>
      <c r="F8" s="7"/>
      <c r="G8" s="7"/>
      <c r="H8" s="7"/>
      <c r="I8" s="8">
        <v>22506825.16</v>
      </c>
    </row>
    <row r="9" spans="2:9" ht="13.5" hidden="1" thickBot="1">
      <c r="B9" s="6" t="s">
        <v>4</v>
      </c>
      <c r="C9" s="7"/>
      <c r="D9" s="7"/>
      <c r="E9" s="7"/>
      <c r="F9" s="7"/>
      <c r="G9" s="7"/>
      <c r="H9" s="7"/>
      <c r="I9" s="8">
        <v>-329380.37</v>
      </c>
    </row>
    <row r="10" spans="2:9" ht="13.5" hidden="1" thickBot="1">
      <c r="B10" s="6" t="s">
        <v>5</v>
      </c>
      <c r="C10" s="7"/>
      <c r="D10" s="7"/>
      <c r="E10" s="7"/>
      <c r="F10" s="7"/>
      <c r="G10" s="7"/>
      <c r="H10" s="7"/>
      <c r="I10" s="8">
        <v>-93890.86</v>
      </c>
    </row>
    <row r="11" spans="2:9" ht="13.5" hidden="1" thickBot="1">
      <c r="B11" s="6" t="s">
        <v>6</v>
      </c>
      <c r="C11" s="7"/>
      <c r="D11" s="7"/>
      <c r="E11" s="7"/>
      <c r="F11" s="7"/>
      <c r="G11" s="7"/>
      <c r="H11" s="7"/>
      <c r="I11" s="9">
        <f>SUM(I8:I10)</f>
        <v>22083553.93</v>
      </c>
    </row>
    <row r="12" spans="2:9" ht="13.5" hidden="1" thickBot="1">
      <c r="B12" s="6" t="s">
        <v>7</v>
      </c>
      <c r="C12" s="7"/>
      <c r="D12" s="7"/>
      <c r="E12" s="7"/>
      <c r="F12" s="7"/>
      <c r="G12" s="7"/>
      <c r="H12" s="7"/>
      <c r="I12" s="8">
        <v>29290.11</v>
      </c>
    </row>
    <row r="13" spans="2:9" ht="13.5" hidden="1" thickBot="1">
      <c r="B13" s="6" t="s">
        <v>8</v>
      </c>
      <c r="C13" s="7"/>
      <c r="D13" s="7"/>
      <c r="E13" s="7"/>
      <c r="F13" s="7"/>
      <c r="G13" s="7"/>
      <c r="H13" s="7"/>
      <c r="I13" s="8">
        <v>86795.8</v>
      </c>
    </row>
    <row r="14" spans="2:9" ht="13.5" hidden="1" thickBot="1">
      <c r="B14" s="6" t="s">
        <v>9</v>
      </c>
      <c r="C14" s="7"/>
      <c r="D14" s="7"/>
      <c r="E14" s="7"/>
      <c r="F14" s="7"/>
      <c r="G14" s="7"/>
      <c r="H14" s="7"/>
      <c r="I14" s="8">
        <v>58123.61</v>
      </c>
    </row>
    <row r="15" spans="2:9" ht="13.5" hidden="1" thickBot="1">
      <c r="B15" s="6" t="s">
        <v>10</v>
      </c>
      <c r="C15" s="7"/>
      <c r="D15" s="7"/>
      <c r="E15" s="7"/>
      <c r="F15" s="7"/>
      <c r="G15" s="7"/>
      <c r="H15" s="7"/>
      <c r="I15" s="8">
        <v>62140.07</v>
      </c>
    </row>
    <row r="16" spans="2:9" ht="13.5" thickBot="1">
      <c r="B16" s="10"/>
      <c r="C16" s="11"/>
      <c r="D16" s="12" t="s">
        <v>11</v>
      </c>
      <c r="E16" s="12"/>
      <c r="F16" s="12"/>
      <c r="G16" s="12"/>
      <c r="H16" s="12"/>
      <c r="I16" s="13">
        <f>SUM(I11:I15)</f>
        <v>22319903.52</v>
      </c>
    </row>
    <row r="17" ht="13.5" thickBot="1"/>
    <row r="18" spans="2:9" ht="13.5" thickBot="1">
      <c r="B18" s="3" t="s">
        <v>12</v>
      </c>
      <c r="C18" s="4"/>
      <c r="D18" s="4"/>
      <c r="E18" s="4"/>
      <c r="F18" s="4"/>
      <c r="G18" s="4"/>
      <c r="H18" s="4"/>
      <c r="I18" s="5"/>
    </row>
    <row r="19" spans="2:9" ht="13.5" hidden="1" thickBot="1">
      <c r="B19" s="6" t="s">
        <v>3</v>
      </c>
      <c r="C19" s="7"/>
      <c r="D19" s="7"/>
      <c r="E19" s="7"/>
      <c r="F19" s="7"/>
      <c r="G19" s="7"/>
      <c r="H19" s="7"/>
      <c r="I19" s="8">
        <v>10397801</v>
      </c>
    </row>
    <row r="20" spans="2:9" ht="13.5" hidden="1" thickBot="1">
      <c r="B20" s="6" t="s">
        <v>4</v>
      </c>
      <c r="C20" s="7"/>
      <c r="D20" s="7"/>
      <c r="E20" s="7"/>
      <c r="F20" s="7"/>
      <c r="G20" s="7"/>
      <c r="H20" s="7"/>
      <c r="I20" s="8">
        <v>-63256.87</v>
      </c>
    </row>
    <row r="21" spans="2:9" ht="13.5" hidden="1" thickBot="1">
      <c r="B21" s="6" t="s">
        <v>5</v>
      </c>
      <c r="C21" s="7"/>
      <c r="D21" s="7"/>
      <c r="E21" s="7"/>
      <c r="F21" s="7"/>
      <c r="G21" s="7"/>
      <c r="H21" s="7"/>
      <c r="I21" s="8">
        <v>-260923.72</v>
      </c>
    </row>
    <row r="22" spans="2:9" ht="13.5" hidden="1" thickBot="1">
      <c r="B22" s="6" t="s">
        <v>6</v>
      </c>
      <c r="C22" s="7"/>
      <c r="D22" s="7"/>
      <c r="E22" s="7"/>
      <c r="F22" s="7"/>
      <c r="G22" s="7"/>
      <c r="H22" s="7"/>
      <c r="I22" s="9">
        <f>SUM(I19:I21)</f>
        <v>10073620.41</v>
      </c>
    </row>
    <row r="23" spans="2:13" ht="13.5" hidden="1" thickBot="1">
      <c r="B23" s="6" t="s">
        <v>7</v>
      </c>
      <c r="C23" s="7"/>
      <c r="D23" s="7"/>
      <c r="E23" s="7"/>
      <c r="F23" s="7"/>
      <c r="G23" s="7"/>
      <c r="H23" s="7"/>
      <c r="I23" s="8">
        <v>16003.53</v>
      </c>
      <c r="M23" t="s">
        <v>13</v>
      </c>
    </row>
    <row r="24" spans="2:9" ht="13.5" hidden="1" thickBot="1">
      <c r="B24" s="6" t="s">
        <v>8</v>
      </c>
      <c r="C24" s="7"/>
      <c r="D24" s="7"/>
      <c r="E24" s="7"/>
      <c r="F24" s="7"/>
      <c r="G24" s="7"/>
      <c r="H24" s="7"/>
      <c r="I24" s="8">
        <v>35719.88</v>
      </c>
    </row>
    <row r="25" spans="2:9" ht="13.5" hidden="1" thickBot="1">
      <c r="B25" s="6" t="s">
        <v>14</v>
      </c>
      <c r="C25" s="7"/>
      <c r="D25" s="7"/>
      <c r="E25" s="7"/>
      <c r="F25" s="7"/>
      <c r="G25" s="7"/>
      <c r="H25" s="14"/>
      <c r="I25" s="15">
        <v>-31848.72</v>
      </c>
    </row>
    <row r="26" spans="2:9" ht="13.5" hidden="1" thickBot="1">
      <c r="B26" s="16" t="s">
        <v>9</v>
      </c>
      <c r="C26" s="14"/>
      <c r="D26" s="14"/>
      <c r="E26" s="14"/>
      <c r="F26" s="14"/>
      <c r="G26" s="14"/>
      <c r="H26" s="14"/>
      <c r="I26" s="15">
        <v>13451.21</v>
      </c>
    </row>
    <row r="27" spans="2:9" ht="13.5" hidden="1" thickBot="1">
      <c r="B27" s="6" t="s">
        <v>10</v>
      </c>
      <c r="C27" s="14"/>
      <c r="D27" s="14"/>
      <c r="E27" s="14"/>
      <c r="F27" s="14"/>
      <c r="G27" s="14"/>
      <c r="H27" s="14"/>
      <c r="I27" s="15">
        <v>26625.07</v>
      </c>
    </row>
    <row r="28" spans="2:9" ht="13.5" thickBot="1">
      <c r="B28" s="10"/>
      <c r="C28" s="11"/>
      <c r="D28" s="12" t="s">
        <v>15</v>
      </c>
      <c r="E28" s="12"/>
      <c r="F28" s="12"/>
      <c r="G28" s="12"/>
      <c r="H28" s="12"/>
      <c r="I28" s="13">
        <f>SUM(I22:I27)</f>
        <v>10133571.38</v>
      </c>
    </row>
    <row r="29" ht="13.5" thickBot="1"/>
    <row r="30" spans="2:9" ht="13.5" thickBot="1">
      <c r="B30" s="3" t="s">
        <v>16</v>
      </c>
      <c r="C30" s="4"/>
      <c r="D30" s="4"/>
      <c r="E30" s="4"/>
      <c r="F30" s="4"/>
      <c r="G30" s="4"/>
      <c r="H30" s="4"/>
      <c r="I30" s="5"/>
    </row>
    <row r="31" spans="2:9" ht="13.5" hidden="1" thickBot="1">
      <c r="B31" s="6" t="s">
        <v>3</v>
      </c>
      <c r="C31" s="7"/>
      <c r="D31" s="7"/>
      <c r="E31" s="7"/>
      <c r="F31" s="7"/>
      <c r="G31" s="7"/>
      <c r="H31" s="7"/>
      <c r="I31" s="8">
        <v>7728024.19</v>
      </c>
    </row>
    <row r="32" spans="2:9" ht="13.5" hidden="1" thickBot="1">
      <c r="B32" s="6" t="s">
        <v>4</v>
      </c>
      <c r="C32" s="7"/>
      <c r="D32" s="7"/>
      <c r="E32" s="7"/>
      <c r="F32" s="7"/>
      <c r="G32" s="7"/>
      <c r="H32" s="7"/>
      <c r="I32" s="8">
        <v>-271813.54</v>
      </c>
    </row>
    <row r="33" spans="2:9" ht="13.5" hidden="1" thickBot="1">
      <c r="B33" s="6" t="s">
        <v>5</v>
      </c>
      <c r="C33" s="7"/>
      <c r="D33" s="7"/>
      <c r="E33" s="7"/>
      <c r="F33" s="7"/>
      <c r="G33" s="7"/>
      <c r="H33" s="7"/>
      <c r="I33" s="8">
        <v>-82220.31</v>
      </c>
    </row>
    <row r="34" spans="2:9" ht="13.5" hidden="1" thickBot="1">
      <c r="B34" s="6" t="s">
        <v>6</v>
      </c>
      <c r="C34" s="7"/>
      <c r="D34" s="7"/>
      <c r="E34" s="7"/>
      <c r="F34" s="7"/>
      <c r="G34" s="7"/>
      <c r="H34" s="7"/>
      <c r="I34" s="9">
        <f>SUM(I31:I33)</f>
        <v>7373990.340000001</v>
      </c>
    </row>
    <row r="35" spans="2:12" ht="13.5" hidden="1" thickBot="1">
      <c r="B35" s="6" t="s">
        <v>7</v>
      </c>
      <c r="C35" s="7"/>
      <c r="D35" s="7"/>
      <c r="E35" s="7"/>
      <c r="F35" s="7"/>
      <c r="G35" s="7"/>
      <c r="H35" s="7"/>
      <c r="I35" s="8">
        <v>4955.92</v>
      </c>
      <c r="L35" t="s">
        <v>13</v>
      </c>
    </row>
    <row r="36" spans="2:9" ht="13.5" hidden="1" thickBot="1">
      <c r="B36" s="6" t="s">
        <v>8</v>
      </c>
      <c r="C36" s="7"/>
      <c r="D36" s="7"/>
      <c r="E36" s="7"/>
      <c r="F36" s="7"/>
      <c r="G36" s="7"/>
      <c r="H36" s="7"/>
      <c r="I36" s="8">
        <v>22465.88</v>
      </c>
    </row>
    <row r="37" spans="2:9" ht="13.5" hidden="1" thickBot="1">
      <c r="B37" s="6" t="s">
        <v>9</v>
      </c>
      <c r="C37" s="7"/>
      <c r="D37" s="7"/>
      <c r="E37" s="7"/>
      <c r="F37" s="7"/>
      <c r="G37" s="7"/>
      <c r="H37" s="7"/>
      <c r="I37" s="8">
        <v>6307.53</v>
      </c>
    </row>
    <row r="38" spans="2:9" ht="13.5" hidden="1" thickBot="1">
      <c r="B38" s="6" t="s">
        <v>10</v>
      </c>
      <c r="C38" s="14"/>
      <c r="D38" s="14"/>
      <c r="E38" s="14"/>
      <c r="F38" s="14"/>
      <c r="G38" s="7"/>
      <c r="H38" s="7"/>
      <c r="I38" s="8">
        <v>19005.61</v>
      </c>
    </row>
    <row r="39" spans="2:9" ht="13.5" thickBot="1">
      <c r="B39" s="10"/>
      <c r="C39" s="11"/>
      <c r="D39" s="12" t="s">
        <v>17</v>
      </c>
      <c r="E39" s="12"/>
      <c r="F39" s="12"/>
      <c r="G39" s="12"/>
      <c r="H39" s="12"/>
      <c r="I39" s="13">
        <f>SUM(I34:I38)</f>
        <v>7426725.280000001</v>
      </c>
    </row>
    <row r="40" ht="13.5" thickBot="1"/>
    <row r="41" spans="2:9" ht="13.5" thickBot="1">
      <c r="B41" s="3" t="s">
        <v>18</v>
      </c>
      <c r="C41" s="4"/>
      <c r="D41" s="4"/>
      <c r="E41" s="4"/>
      <c r="F41" s="4"/>
      <c r="G41" s="4"/>
      <c r="H41" s="4"/>
      <c r="I41" s="5"/>
    </row>
    <row r="42" spans="2:9" ht="13.5" hidden="1" thickBot="1">
      <c r="B42" s="6" t="s">
        <v>3</v>
      </c>
      <c r="C42" s="7"/>
      <c r="D42" s="7"/>
      <c r="E42" s="7"/>
      <c r="F42" s="7"/>
      <c r="G42" s="7"/>
      <c r="H42" s="7"/>
      <c r="I42" s="8">
        <v>8182351.88</v>
      </c>
    </row>
    <row r="43" spans="2:9" ht="13.5" hidden="1" thickBot="1">
      <c r="B43" s="6" t="s">
        <v>4</v>
      </c>
      <c r="C43" s="7"/>
      <c r="D43" s="7"/>
      <c r="E43" s="7"/>
      <c r="F43" s="7"/>
      <c r="G43" s="7"/>
      <c r="H43" s="7"/>
      <c r="I43" s="8">
        <v>-81711.78</v>
      </c>
    </row>
    <row r="44" spans="2:9" ht="13.5" hidden="1" thickBot="1">
      <c r="B44" s="6" t="s">
        <v>5</v>
      </c>
      <c r="C44" s="7"/>
      <c r="D44" s="7"/>
      <c r="E44" s="7"/>
      <c r="F44" s="7"/>
      <c r="G44" s="7"/>
      <c r="H44" s="7"/>
      <c r="I44" s="8">
        <v>-233298.43</v>
      </c>
    </row>
    <row r="45" spans="2:9" ht="13.5" hidden="1" thickBot="1">
      <c r="B45" s="6" t="s">
        <v>6</v>
      </c>
      <c r="C45" s="7"/>
      <c r="D45" s="7"/>
      <c r="E45" s="7"/>
      <c r="F45" s="7"/>
      <c r="G45" s="7"/>
      <c r="H45" s="7"/>
      <c r="I45" s="9">
        <f>SUM(I42:I44)</f>
        <v>7867341.67</v>
      </c>
    </row>
    <row r="46" spans="2:9" ht="13.5" hidden="1" thickBot="1">
      <c r="B46" s="6" t="s">
        <v>7</v>
      </c>
      <c r="C46" s="7"/>
      <c r="D46" s="7"/>
      <c r="E46" s="7"/>
      <c r="F46" s="7"/>
      <c r="G46" s="7"/>
      <c r="H46" s="7"/>
      <c r="I46" s="8">
        <v>6902.41</v>
      </c>
    </row>
    <row r="47" spans="2:9" ht="13.5" hidden="1" thickBot="1">
      <c r="B47" s="6" t="s">
        <v>8</v>
      </c>
      <c r="C47" s="7"/>
      <c r="D47" s="7"/>
      <c r="E47" s="7"/>
      <c r="F47" s="7"/>
      <c r="G47" s="7"/>
      <c r="H47" s="7"/>
      <c r="I47" s="8">
        <v>24120.55</v>
      </c>
    </row>
    <row r="48" spans="2:9" ht="13.5" hidden="1" thickBot="1">
      <c r="B48" s="6" t="s">
        <v>9</v>
      </c>
      <c r="C48" s="7"/>
      <c r="D48" s="7"/>
      <c r="E48" s="7"/>
      <c r="F48" s="7"/>
      <c r="G48" s="7"/>
      <c r="H48" s="7"/>
      <c r="I48" s="8">
        <v>19875.82</v>
      </c>
    </row>
    <row r="49" spans="2:9" ht="13.5" hidden="1" thickBot="1">
      <c r="B49" s="6" t="s">
        <v>10</v>
      </c>
      <c r="C49" s="14"/>
      <c r="D49" s="14"/>
      <c r="E49" s="14"/>
      <c r="F49" s="14"/>
      <c r="G49" s="7"/>
      <c r="H49" s="7"/>
      <c r="I49" s="8">
        <v>24946.95</v>
      </c>
    </row>
    <row r="50" spans="2:9" ht="13.5" thickBot="1">
      <c r="B50" s="10"/>
      <c r="C50" s="11"/>
      <c r="D50" s="12" t="s">
        <v>19</v>
      </c>
      <c r="E50" s="12"/>
      <c r="F50" s="12"/>
      <c r="G50" s="12"/>
      <c r="H50" s="12"/>
      <c r="I50" s="13">
        <f>SUM(I45:I49)</f>
        <v>7943187.4</v>
      </c>
    </row>
    <row r="51" ht="13.5" thickBot="1"/>
    <row r="52" spans="2:9" ht="13.5" thickBot="1">
      <c r="B52" s="17" t="s">
        <v>20</v>
      </c>
      <c r="C52" s="17"/>
      <c r="D52" s="17"/>
      <c r="E52" s="17"/>
      <c r="F52" s="17"/>
      <c r="G52" s="17"/>
      <c r="H52" s="17"/>
      <c r="I52" s="13">
        <f>I16+I28+I39+I50</f>
        <v>47823387.58</v>
      </c>
    </row>
    <row r="54" spans="2:9" ht="12.75">
      <c r="B54" t="s">
        <v>21</v>
      </c>
      <c r="E54" s="18" t="s">
        <v>22</v>
      </c>
      <c r="F54" s="18"/>
      <c r="G54" s="18"/>
      <c r="H54" s="19">
        <v>61335.08</v>
      </c>
      <c r="I54" s="18" t="s">
        <v>23</v>
      </c>
    </row>
    <row r="55" spans="2:10" ht="12.75">
      <c r="B55" s="101" t="s">
        <v>21</v>
      </c>
      <c r="C55" s="101"/>
      <c r="D55" s="101"/>
      <c r="E55" s="102" t="s">
        <v>24</v>
      </c>
      <c r="F55" s="102"/>
      <c r="G55" s="102"/>
      <c r="H55" s="103">
        <v>40154.98</v>
      </c>
      <c r="I55" s="102" t="s">
        <v>23</v>
      </c>
      <c r="J55" s="7"/>
    </row>
    <row r="56" spans="2:9" ht="12.75">
      <c r="B56" t="s">
        <v>25</v>
      </c>
      <c r="E56" s="18" t="s">
        <v>26</v>
      </c>
      <c r="F56" s="18"/>
      <c r="G56" s="18"/>
      <c r="H56" s="19">
        <v>20761.57</v>
      </c>
      <c r="I56" s="18" t="s">
        <v>23</v>
      </c>
    </row>
    <row r="57" spans="2:9" ht="12.75">
      <c r="B57" s="101" t="s">
        <v>25</v>
      </c>
      <c r="C57" s="101"/>
      <c r="D57" s="101"/>
      <c r="E57" s="102" t="s">
        <v>24</v>
      </c>
      <c r="F57" s="102"/>
      <c r="G57" s="102"/>
      <c r="H57" s="103">
        <v>17501.01</v>
      </c>
      <c r="I57" s="102" t="s">
        <v>23</v>
      </c>
    </row>
    <row r="58" spans="2:9" ht="12.75">
      <c r="B58" t="s">
        <v>27</v>
      </c>
      <c r="E58" s="18" t="s">
        <v>22</v>
      </c>
      <c r="F58" s="18"/>
      <c r="G58" s="18"/>
      <c r="H58" s="19">
        <v>11917.17</v>
      </c>
      <c r="I58" s="18" t="s">
        <v>23</v>
      </c>
    </row>
    <row r="59" spans="2:9" ht="12.75">
      <c r="B59" s="101" t="s">
        <v>27</v>
      </c>
      <c r="C59" s="101"/>
      <c r="D59" s="101"/>
      <c r="E59" s="102" t="s">
        <v>24</v>
      </c>
      <c r="F59" s="102"/>
      <c r="G59" s="102"/>
      <c r="H59" s="103">
        <v>23137.27</v>
      </c>
      <c r="I59" s="102" t="s">
        <v>23</v>
      </c>
    </row>
    <row r="60" spans="2:9" ht="12.75">
      <c r="B60" t="s">
        <v>28</v>
      </c>
      <c r="E60" s="18" t="s">
        <v>22</v>
      </c>
      <c r="F60" s="18"/>
      <c r="G60" s="18"/>
      <c r="H60" s="19">
        <v>6903.79</v>
      </c>
      <c r="I60" s="18" t="s">
        <v>23</v>
      </c>
    </row>
    <row r="61" spans="2:9" ht="12.75">
      <c r="B61" s="101" t="s">
        <v>28</v>
      </c>
      <c r="C61" s="101"/>
      <c r="D61" s="101"/>
      <c r="E61" s="102" t="s">
        <v>24</v>
      </c>
      <c r="F61" s="102"/>
      <c r="G61" s="102"/>
      <c r="H61" s="103">
        <v>22002.9</v>
      </c>
      <c r="I61" s="102" t="s">
        <v>23</v>
      </c>
    </row>
    <row r="62" spans="2:9" ht="12.75">
      <c r="B62" s="76" t="s">
        <v>29</v>
      </c>
      <c r="C62" s="76"/>
      <c r="D62" s="76"/>
      <c r="E62" s="77" t="s">
        <v>30</v>
      </c>
      <c r="F62" s="77"/>
      <c r="G62" s="77"/>
      <c r="H62" s="78">
        <v>25521.23</v>
      </c>
      <c r="I62" s="17"/>
    </row>
    <row r="63" spans="2:9" ht="12.75">
      <c r="B63" s="101" t="s">
        <v>29</v>
      </c>
      <c r="C63" s="101"/>
      <c r="D63" s="101"/>
      <c r="E63" s="102" t="s">
        <v>31</v>
      </c>
      <c r="F63" s="102"/>
      <c r="G63" s="102"/>
      <c r="H63" s="103">
        <v>141212.18</v>
      </c>
      <c r="I63" s="104"/>
    </row>
    <row r="64" spans="8:9" ht="12.75">
      <c r="H64" s="17"/>
      <c r="I64" s="23">
        <f>SUM(H54:H63)</f>
        <v>370447.18000000005</v>
      </c>
    </row>
    <row r="65" spans="8:9" ht="13.5" thickBot="1">
      <c r="H65" s="17"/>
      <c r="I65" s="23"/>
    </row>
    <row r="66" spans="2:9" ht="13.5" thickBot="1">
      <c r="B66" s="130" t="s">
        <v>67</v>
      </c>
      <c r="C66" s="131"/>
      <c r="D66" s="131"/>
      <c r="E66" s="131"/>
      <c r="F66" s="131"/>
      <c r="G66" s="131"/>
      <c r="H66" s="132"/>
      <c r="I66" s="133">
        <v>131311.7</v>
      </c>
    </row>
    <row r="67" spans="8:9" ht="12.75">
      <c r="H67" s="17"/>
      <c r="I67" s="23"/>
    </row>
    <row r="68" spans="2:9" ht="12.75">
      <c r="B68" s="24" t="s">
        <v>32</v>
      </c>
      <c r="C68" s="25"/>
      <c r="D68" s="24"/>
      <c r="E68" s="24"/>
      <c r="F68" s="24"/>
      <c r="G68" s="24"/>
      <c r="H68" s="18"/>
      <c r="I68" s="26">
        <f>SUM(I52:I64)+I66</f>
        <v>48325146.46</v>
      </c>
    </row>
    <row r="70" spans="2:8" ht="12.75">
      <c r="B70" s="27" t="s">
        <v>33</v>
      </c>
      <c r="C70" s="27"/>
      <c r="D70" s="27"/>
      <c r="E70" s="27"/>
      <c r="F70" s="27"/>
      <c r="G70" s="28"/>
      <c r="H70" s="29"/>
    </row>
    <row r="71" spans="2:7" ht="12.75">
      <c r="B71" t="s">
        <v>34</v>
      </c>
      <c r="G71" s="30"/>
    </row>
    <row r="72" ht="13.5" thickBot="1"/>
    <row r="73" spans="2:9" ht="12.75">
      <c r="B73" s="31" t="s">
        <v>35</v>
      </c>
      <c r="C73" s="32"/>
      <c r="D73" s="4"/>
      <c r="E73" s="4"/>
      <c r="F73" s="4"/>
      <c r="G73" s="33">
        <f>I52</f>
        <v>47823387.58</v>
      </c>
      <c r="H73" s="4"/>
      <c r="I73" s="5"/>
    </row>
    <row r="74" spans="2:14" ht="12.75">
      <c r="B74" s="34" t="s">
        <v>66</v>
      </c>
      <c r="C74" s="35"/>
      <c r="D74" s="36"/>
      <c r="E74" s="37"/>
      <c r="F74" s="37"/>
      <c r="G74" s="38">
        <f>I68-I66</f>
        <v>48193834.76</v>
      </c>
      <c r="H74" s="39"/>
      <c r="I74" s="40"/>
      <c r="N74" t="s">
        <v>13</v>
      </c>
    </row>
    <row r="75" spans="2:9" ht="13.5" thickBot="1">
      <c r="B75" s="41" t="s">
        <v>37</v>
      </c>
      <c r="C75" s="42"/>
      <c r="D75" s="39"/>
      <c r="E75" s="39"/>
      <c r="F75" s="39"/>
      <c r="G75" s="43">
        <f>G73-G74</f>
        <v>-370447.1799999997</v>
      </c>
      <c r="H75" s="39"/>
      <c r="I75" s="40"/>
    </row>
    <row r="76" spans="2:9" ht="13.5" thickBot="1">
      <c r="B76" s="44" t="s">
        <v>38</v>
      </c>
      <c r="C76" s="45"/>
      <c r="D76" s="46"/>
      <c r="E76" s="47"/>
      <c r="F76" s="47"/>
      <c r="G76" s="48">
        <f>G75</f>
        <v>-370447.1799999997</v>
      </c>
      <c r="H76" s="49"/>
      <c r="I76" s="50">
        <f>G76</f>
        <v>-370447.1799999997</v>
      </c>
    </row>
    <row r="77" ht="12.75">
      <c r="I77" s="17"/>
    </row>
    <row r="78" spans="2:12" ht="12.75">
      <c r="B78" s="51" t="s">
        <v>39</v>
      </c>
      <c r="C78" s="1"/>
      <c r="D78" s="1"/>
      <c r="E78" s="1"/>
      <c r="F78" s="1"/>
      <c r="I78" s="23">
        <f>SUM(I68:I77)</f>
        <v>47954699.28</v>
      </c>
      <c r="L78" s="30"/>
    </row>
    <row r="80" spans="2:7" ht="12.75">
      <c r="B80" s="27" t="s">
        <v>40</v>
      </c>
      <c r="C80" s="27"/>
      <c r="D80" s="27"/>
      <c r="E80" s="27"/>
      <c r="F80" s="27"/>
      <c r="G80" s="28"/>
    </row>
    <row r="81" ht="12.75">
      <c r="B81" s="52"/>
    </row>
    <row r="82" spans="2:7" ht="12.75">
      <c r="B82" s="52" t="s">
        <v>41</v>
      </c>
      <c r="C82" s="52"/>
      <c r="D82" s="52"/>
      <c r="E82" s="52"/>
      <c r="F82" s="52"/>
      <c r="G82" s="52"/>
    </row>
    <row r="83" spans="2:7" ht="12.75">
      <c r="B83" s="52" t="s">
        <v>42</v>
      </c>
      <c r="C83" s="52"/>
      <c r="D83" s="52"/>
      <c r="E83" s="52"/>
      <c r="F83" s="52"/>
      <c r="G83" s="52"/>
    </row>
    <row r="84" spans="2:7" ht="12.75">
      <c r="B84" s="52" t="s">
        <v>43</v>
      </c>
      <c r="C84" s="52"/>
      <c r="D84" s="52"/>
      <c r="E84" s="52"/>
      <c r="F84" s="52"/>
      <c r="G84" s="52"/>
    </row>
    <row r="85" spans="2:7" ht="12.75">
      <c r="B85" s="52"/>
      <c r="C85" s="52"/>
      <c r="D85" s="52"/>
      <c r="E85" s="52"/>
      <c r="F85" s="52"/>
      <c r="G85" s="52"/>
    </row>
    <row r="86" spans="2:7" ht="12.75">
      <c r="B86" s="52"/>
      <c r="C86" s="52"/>
      <c r="D86" s="52"/>
      <c r="E86" s="52"/>
      <c r="F86" s="52"/>
      <c r="G86" s="52"/>
    </row>
    <row r="87" spans="2:4" ht="12.75">
      <c r="B87" s="53" t="s">
        <v>44</v>
      </c>
      <c r="C87" s="54"/>
      <c r="D87" s="39"/>
    </row>
    <row r="88" spans="2:4" ht="12.75">
      <c r="B88" s="55" t="s">
        <v>45</v>
      </c>
      <c r="C88" s="56"/>
      <c r="D88" s="57">
        <v>11813</v>
      </c>
    </row>
    <row r="89" spans="2:4" ht="12.75">
      <c r="B89" s="58" t="s">
        <v>46</v>
      </c>
      <c r="C89" s="59"/>
      <c r="D89" s="60">
        <v>11713</v>
      </c>
    </row>
    <row r="90" spans="2:4" ht="13.5" thickBot="1">
      <c r="B90" s="61" t="s">
        <v>47</v>
      </c>
      <c r="C90" s="54"/>
      <c r="D90" s="62">
        <f>(D88+D89)/2</f>
        <v>11763</v>
      </c>
    </row>
    <row r="91" spans="2:9" ht="12.75">
      <c r="B91" s="52"/>
      <c r="F91" s="63"/>
      <c r="G91" s="64" t="s">
        <v>94</v>
      </c>
      <c r="H91" s="64"/>
      <c r="I91" s="65"/>
    </row>
    <row r="92" spans="2:9" ht="13.5" thickBot="1">
      <c r="B92" s="53" t="s">
        <v>44</v>
      </c>
      <c r="C92" s="54"/>
      <c r="D92" s="39"/>
      <c r="F92" s="66">
        <f>D95-D90</f>
        <v>-158.5</v>
      </c>
      <c r="G92" s="52" t="s">
        <v>49</v>
      </c>
      <c r="H92" s="67"/>
      <c r="I92" s="40"/>
    </row>
    <row r="93" spans="2:13" ht="13.5" thickBot="1">
      <c r="B93" s="55" t="s">
        <v>50</v>
      </c>
      <c r="C93" s="56"/>
      <c r="D93" s="68">
        <f>11479+201</f>
        <v>11680</v>
      </c>
      <c r="F93" s="69">
        <f>F92/D90*100</f>
        <v>-1.3474453795800392</v>
      </c>
      <c r="G93" s="70" t="s">
        <v>95</v>
      </c>
      <c r="H93" s="71"/>
      <c r="I93" s="50">
        <f>(I78-I66)*F93/100</f>
        <v>-644394.0263053643</v>
      </c>
      <c r="J93" s="127"/>
      <c r="K93" s="127"/>
      <c r="L93" s="127"/>
      <c r="M93" s="127"/>
    </row>
    <row r="94" spans="2:9" ht="12.75">
      <c r="B94" s="58" t="s">
        <v>52</v>
      </c>
      <c r="C94" s="59"/>
      <c r="D94" s="72">
        <f>11306+223</f>
        <v>11529</v>
      </c>
      <c r="E94" s="52"/>
      <c r="F94" s="52"/>
      <c r="G94" s="52"/>
      <c r="H94" s="52"/>
      <c r="I94" s="14"/>
    </row>
    <row r="95" spans="2:9" ht="12.75">
      <c r="B95" s="61" t="s">
        <v>47</v>
      </c>
      <c r="C95" s="54"/>
      <c r="D95" s="73">
        <f>(D93+D94)/2</f>
        <v>11604.5</v>
      </c>
      <c r="E95" s="52"/>
      <c r="F95" s="52"/>
      <c r="G95" s="52"/>
      <c r="H95" s="52"/>
      <c r="I95" s="14"/>
    </row>
    <row r="96" spans="2:9" ht="13.5" thickBot="1">
      <c r="B96" s="67"/>
      <c r="C96" s="39"/>
      <c r="D96" s="74"/>
      <c r="E96" s="52"/>
      <c r="F96" s="52"/>
      <c r="G96" s="52"/>
      <c r="H96" s="52"/>
      <c r="I96" s="14"/>
    </row>
    <row r="97" spans="2:9" ht="13.5" thickBot="1">
      <c r="B97" s="24" t="s">
        <v>53</v>
      </c>
      <c r="C97" s="25"/>
      <c r="D97" s="24"/>
      <c r="E97" s="24"/>
      <c r="F97" s="24"/>
      <c r="G97" s="24"/>
      <c r="H97" s="18"/>
      <c r="I97" s="13">
        <f>SUM(I78:I95)</f>
        <v>47310305.25369464</v>
      </c>
    </row>
    <row r="99" ht="12.75">
      <c r="G99" s="30"/>
    </row>
    <row r="100" ht="12.75">
      <c r="I100" s="30"/>
    </row>
    <row r="102" ht="12.75">
      <c r="I102" s="113">
        <v>47177224.2</v>
      </c>
    </row>
    <row r="106" ht="12.75">
      <c r="I106" s="30"/>
    </row>
    <row r="115" ht="12.75">
      <c r="I115" s="30"/>
    </row>
  </sheetData>
  <mergeCells count="1">
    <mergeCell ref="B3:H3"/>
  </mergeCells>
  <printOptions/>
  <pageMargins left="0.18" right="0.35" top="0.8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1:M123"/>
  <sheetViews>
    <sheetView tabSelected="1" workbookViewId="0" topLeftCell="A1">
      <selection activeCell="I5" sqref="I5"/>
    </sheetView>
  </sheetViews>
  <sheetFormatPr defaultColWidth="9.140625" defaultRowHeight="12.75"/>
  <cols>
    <col min="7" max="7" width="37.28125" style="0" customWidth="1"/>
    <col min="8" max="8" width="11.00390625" style="0" customWidth="1"/>
    <col min="9" max="9" width="17.28125" style="0" customWidth="1"/>
    <col min="12" max="12" width="12.7109375" style="0" bestFit="1" customWidth="1"/>
  </cols>
  <sheetData>
    <row r="1" ht="12.75">
      <c r="I1" s="1" t="s">
        <v>70</v>
      </c>
    </row>
    <row r="2" ht="12.75">
      <c r="I2" s="1"/>
    </row>
    <row r="3" spans="2:8" ht="50.25" customHeight="1">
      <c r="B3" s="138" t="s">
        <v>1</v>
      </c>
      <c r="C3" s="138"/>
      <c r="D3" s="138"/>
      <c r="E3" s="138"/>
      <c r="F3" s="138"/>
      <c r="G3" s="138"/>
      <c r="H3" s="138"/>
    </row>
    <row r="5" ht="12.75">
      <c r="I5" s="2"/>
    </row>
    <row r="6" ht="14.25" customHeight="1"/>
    <row r="7" spans="2:9" ht="12.75" hidden="1">
      <c r="B7" s="3" t="s">
        <v>2</v>
      </c>
      <c r="C7" s="4"/>
      <c r="D7" s="4"/>
      <c r="E7" s="4"/>
      <c r="F7" s="4"/>
      <c r="G7" s="4"/>
      <c r="H7" s="4"/>
      <c r="I7" s="5"/>
    </row>
    <row r="8" spans="2:9" ht="12.75" hidden="1">
      <c r="B8" s="6" t="s">
        <v>3</v>
      </c>
      <c r="C8" s="7"/>
      <c r="D8" s="7"/>
      <c r="E8" s="7"/>
      <c r="F8" s="7"/>
      <c r="G8" s="7"/>
      <c r="H8" s="7"/>
      <c r="I8" s="8">
        <v>22506825.16</v>
      </c>
    </row>
    <row r="9" spans="2:9" ht="12.75" hidden="1">
      <c r="B9" s="6" t="s">
        <v>4</v>
      </c>
      <c r="C9" s="7"/>
      <c r="D9" s="7"/>
      <c r="E9" s="7"/>
      <c r="F9" s="7"/>
      <c r="G9" s="7"/>
      <c r="H9" s="7"/>
      <c r="I9" s="8">
        <v>-329380.37</v>
      </c>
    </row>
    <row r="10" spans="2:9" ht="12.75" hidden="1">
      <c r="B10" s="6" t="s">
        <v>5</v>
      </c>
      <c r="C10" s="7"/>
      <c r="D10" s="7"/>
      <c r="E10" s="7"/>
      <c r="F10" s="7"/>
      <c r="G10" s="7"/>
      <c r="H10" s="7"/>
      <c r="I10" s="8">
        <v>-93890.86</v>
      </c>
    </row>
    <row r="11" spans="2:9" ht="12.75" hidden="1">
      <c r="B11" s="6" t="s">
        <v>6</v>
      </c>
      <c r="C11" s="7"/>
      <c r="D11" s="7"/>
      <c r="E11" s="7"/>
      <c r="F11" s="7"/>
      <c r="G11" s="7"/>
      <c r="H11" s="7"/>
      <c r="I11" s="9">
        <f>SUM(I8:I10)</f>
        <v>22083553.93</v>
      </c>
    </row>
    <row r="12" spans="2:9" ht="12.75" hidden="1">
      <c r="B12" s="6" t="s">
        <v>7</v>
      </c>
      <c r="C12" s="7"/>
      <c r="D12" s="7"/>
      <c r="E12" s="7"/>
      <c r="F12" s="7"/>
      <c r="G12" s="7"/>
      <c r="H12" s="7"/>
      <c r="I12" s="8">
        <v>29290.11</v>
      </c>
    </row>
    <row r="13" spans="2:9" ht="12.75" hidden="1">
      <c r="B13" s="6" t="s">
        <v>8</v>
      </c>
      <c r="C13" s="7"/>
      <c r="D13" s="7"/>
      <c r="E13" s="7"/>
      <c r="F13" s="7"/>
      <c r="G13" s="7"/>
      <c r="H13" s="7"/>
      <c r="I13" s="8">
        <v>86795.8</v>
      </c>
    </row>
    <row r="14" spans="2:9" ht="12.75" hidden="1">
      <c r="B14" s="6" t="s">
        <v>9</v>
      </c>
      <c r="C14" s="7"/>
      <c r="D14" s="7"/>
      <c r="E14" s="7"/>
      <c r="F14" s="7"/>
      <c r="G14" s="7"/>
      <c r="H14" s="7"/>
      <c r="I14" s="8">
        <v>58123.61</v>
      </c>
    </row>
    <row r="15" spans="2:9" ht="12.75" hidden="1">
      <c r="B15" s="6" t="s">
        <v>10</v>
      </c>
      <c r="C15" s="7"/>
      <c r="D15" s="7"/>
      <c r="E15" s="7"/>
      <c r="F15" s="7"/>
      <c r="G15" s="7"/>
      <c r="H15" s="7"/>
      <c r="I15" s="8">
        <v>62140.07</v>
      </c>
    </row>
    <row r="16" spans="2:9" ht="13.5" hidden="1" thickBot="1">
      <c r="B16" s="10"/>
      <c r="C16" s="11"/>
      <c r="D16" s="12" t="s">
        <v>11</v>
      </c>
      <c r="E16" s="12"/>
      <c r="F16" s="12"/>
      <c r="G16" s="12"/>
      <c r="H16" s="12"/>
      <c r="I16" s="13">
        <f>SUM(I11:I15)</f>
        <v>22319903.52</v>
      </c>
    </row>
    <row r="17" ht="12.75" hidden="1"/>
    <row r="18" spans="2:9" ht="12.75" hidden="1">
      <c r="B18" s="3" t="s">
        <v>12</v>
      </c>
      <c r="C18" s="4"/>
      <c r="D18" s="4"/>
      <c r="E18" s="4"/>
      <c r="F18" s="4"/>
      <c r="G18" s="4"/>
      <c r="H18" s="4"/>
      <c r="I18" s="5"/>
    </row>
    <row r="19" spans="2:9" ht="12.75" hidden="1">
      <c r="B19" s="6" t="s">
        <v>3</v>
      </c>
      <c r="C19" s="7"/>
      <c r="D19" s="7"/>
      <c r="E19" s="7"/>
      <c r="F19" s="7"/>
      <c r="G19" s="7"/>
      <c r="H19" s="7"/>
      <c r="I19" s="8">
        <v>10397801</v>
      </c>
    </row>
    <row r="20" spans="2:9" ht="12.75" hidden="1">
      <c r="B20" s="6" t="s">
        <v>4</v>
      </c>
      <c r="C20" s="7"/>
      <c r="D20" s="7"/>
      <c r="E20" s="7"/>
      <c r="F20" s="7"/>
      <c r="G20" s="7"/>
      <c r="H20" s="7"/>
      <c r="I20" s="8">
        <v>-63256.87</v>
      </c>
    </row>
    <row r="21" spans="2:9" ht="12.75" hidden="1">
      <c r="B21" s="6" t="s">
        <v>5</v>
      </c>
      <c r="C21" s="7"/>
      <c r="D21" s="7"/>
      <c r="E21" s="7"/>
      <c r="F21" s="7"/>
      <c r="G21" s="7"/>
      <c r="H21" s="7"/>
      <c r="I21" s="8">
        <v>-260923.72</v>
      </c>
    </row>
    <row r="22" spans="2:9" ht="12.75" hidden="1">
      <c r="B22" s="6" t="s">
        <v>6</v>
      </c>
      <c r="C22" s="7"/>
      <c r="D22" s="7"/>
      <c r="E22" s="7"/>
      <c r="F22" s="7"/>
      <c r="G22" s="7"/>
      <c r="H22" s="7"/>
      <c r="I22" s="9">
        <f>SUM(I19:I21)</f>
        <v>10073620.41</v>
      </c>
    </row>
    <row r="23" spans="2:13" ht="12.75" hidden="1">
      <c r="B23" s="6" t="s">
        <v>7</v>
      </c>
      <c r="C23" s="7"/>
      <c r="D23" s="7"/>
      <c r="E23" s="7"/>
      <c r="F23" s="7"/>
      <c r="G23" s="7"/>
      <c r="H23" s="7"/>
      <c r="I23" s="8">
        <v>16003.53</v>
      </c>
      <c r="M23" t="s">
        <v>13</v>
      </c>
    </row>
    <row r="24" spans="2:9" ht="12.75" hidden="1">
      <c r="B24" s="6" t="s">
        <v>8</v>
      </c>
      <c r="C24" s="7"/>
      <c r="D24" s="7"/>
      <c r="E24" s="7"/>
      <c r="F24" s="7"/>
      <c r="G24" s="7"/>
      <c r="H24" s="7"/>
      <c r="I24" s="8">
        <v>35719.88</v>
      </c>
    </row>
    <row r="25" spans="2:9" ht="12.75" hidden="1">
      <c r="B25" s="6" t="s">
        <v>14</v>
      </c>
      <c r="C25" s="7"/>
      <c r="D25" s="7"/>
      <c r="E25" s="7"/>
      <c r="F25" s="7"/>
      <c r="G25" s="7"/>
      <c r="H25" s="14"/>
      <c r="I25" s="15">
        <v>-31848.72</v>
      </c>
    </row>
    <row r="26" spans="2:9" ht="12.75" hidden="1">
      <c r="B26" s="16" t="s">
        <v>9</v>
      </c>
      <c r="C26" s="14"/>
      <c r="D26" s="14"/>
      <c r="E26" s="14"/>
      <c r="F26" s="14"/>
      <c r="G26" s="14"/>
      <c r="H26" s="14"/>
      <c r="I26" s="15">
        <v>13451.21</v>
      </c>
    </row>
    <row r="27" spans="2:9" ht="12.75" hidden="1">
      <c r="B27" s="6" t="s">
        <v>10</v>
      </c>
      <c r="C27" s="14"/>
      <c r="D27" s="14"/>
      <c r="E27" s="14"/>
      <c r="F27" s="14"/>
      <c r="G27" s="14"/>
      <c r="H27" s="14"/>
      <c r="I27" s="15">
        <v>26625.07</v>
      </c>
    </row>
    <row r="28" spans="2:9" ht="13.5" hidden="1" thickBot="1">
      <c r="B28" s="10"/>
      <c r="C28" s="11"/>
      <c r="D28" s="12" t="s">
        <v>15</v>
      </c>
      <c r="E28" s="12"/>
      <c r="F28" s="12"/>
      <c r="G28" s="12"/>
      <c r="H28" s="12"/>
      <c r="I28" s="13">
        <f>SUM(I22:I27)</f>
        <v>10133571.38</v>
      </c>
    </row>
    <row r="29" ht="12.75" hidden="1"/>
    <row r="30" spans="2:9" ht="12.75" hidden="1">
      <c r="B30" s="3" t="s">
        <v>16</v>
      </c>
      <c r="C30" s="4"/>
      <c r="D30" s="4"/>
      <c r="E30" s="4"/>
      <c r="F30" s="4"/>
      <c r="G30" s="4"/>
      <c r="H30" s="4"/>
      <c r="I30" s="5"/>
    </row>
    <row r="31" spans="2:9" ht="12.75" hidden="1">
      <c r="B31" s="6" t="s">
        <v>3</v>
      </c>
      <c r="C31" s="7"/>
      <c r="D31" s="7"/>
      <c r="E31" s="7"/>
      <c r="F31" s="7"/>
      <c r="G31" s="7"/>
      <c r="H31" s="7"/>
      <c r="I31" s="8">
        <v>7728024.19</v>
      </c>
    </row>
    <row r="32" spans="2:9" ht="12.75" hidden="1">
      <c r="B32" s="6" t="s">
        <v>4</v>
      </c>
      <c r="C32" s="7"/>
      <c r="D32" s="7"/>
      <c r="E32" s="7"/>
      <c r="F32" s="7"/>
      <c r="G32" s="7"/>
      <c r="H32" s="7"/>
      <c r="I32" s="8">
        <v>-271813.54</v>
      </c>
    </row>
    <row r="33" spans="2:9" ht="12.75" hidden="1">
      <c r="B33" s="6" t="s">
        <v>5</v>
      </c>
      <c r="C33" s="7"/>
      <c r="D33" s="7"/>
      <c r="E33" s="7"/>
      <c r="F33" s="7"/>
      <c r="G33" s="7"/>
      <c r="H33" s="7"/>
      <c r="I33" s="8">
        <v>-82220.31</v>
      </c>
    </row>
    <row r="34" spans="2:9" ht="12.75" hidden="1">
      <c r="B34" s="6" t="s">
        <v>6</v>
      </c>
      <c r="C34" s="7"/>
      <c r="D34" s="7"/>
      <c r="E34" s="7"/>
      <c r="F34" s="7"/>
      <c r="G34" s="7"/>
      <c r="H34" s="7"/>
      <c r="I34" s="9">
        <f>SUM(I31:I33)</f>
        <v>7373990.340000001</v>
      </c>
    </row>
    <row r="35" spans="2:12" ht="12.75" hidden="1">
      <c r="B35" s="6" t="s">
        <v>7</v>
      </c>
      <c r="C35" s="7"/>
      <c r="D35" s="7"/>
      <c r="E35" s="7"/>
      <c r="F35" s="7"/>
      <c r="G35" s="7"/>
      <c r="H35" s="7"/>
      <c r="I35" s="8">
        <v>4955.92</v>
      </c>
      <c r="L35" t="s">
        <v>13</v>
      </c>
    </row>
    <row r="36" spans="2:9" ht="12.75" hidden="1">
      <c r="B36" s="6" t="s">
        <v>8</v>
      </c>
      <c r="C36" s="7"/>
      <c r="D36" s="7"/>
      <c r="E36" s="7"/>
      <c r="F36" s="7"/>
      <c r="G36" s="7"/>
      <c r="H36" s="7"/>
      <c r="I36" s="8">
        <v>22465.88</v>
      </c>
    </row>
    <row r="37" spans="2:9" ht="12.75" hidden="1">
      <c r="B37" s="6" t="s">
        <v>9</v>
      </c>
      <c r="C37" s="7"/>
      <c r="D37" s="7"/>
      <c r="E37" s="7"/>
      <c r="F37" s="7"/>
      <c r="G37" s="7"/>
      <c r="H37" s="7"/>
      <c r="I37" s="8">
        <v>6307.53</v>
      </c>
    </row>
    <row r="38" spans="2:9" ht="12.75" hidden="1">
      <c r="B38" s="6" t="s">
        <v>10</v>
      </c>
      <c r="C38" s="14"/>
      <c r="D38" s="14"/>
      <c r="E38" s="14"/>
      <c r="F38" s="14"/>
      <c r="G38" s="7"/>
      <c r="H38" s="7"/>
      <c r="I38" s="8">
        <v>19005.61</v>
      </c>
    </row>
    <row r="39" spans="2:9" ht="13.5" hidden="1" thickBot="1">
      <c r="B39" s="10"/>
      <c r="C39" s="11"/>
      <c r="D39" s="12" t="s">
        <v>17</v>
      </c>
      <c r="E39" s="12"/>
      <c r="F39" s="12"/>
      <c r="G39" s="12"/>
      <c r="H39" s="12"/>
      <c r="I39" s="13">
        <f>SUM(I34:I38)</f>
        <v>7426725.280000001</v>
      </c>
    </row>
    <row r="40" ht="12.75" hidden="1"/>
    <row r="41" spans="2:9" ht="12.75" hidden="1">
      <c r="B41" s="3" t="s">
        <v>18</v>
      </c>
      <c r="C41" s="4"/>
      <c r="D41" s="4"/>
      <c r="E41" s="4"/>
      <c r="F41" s="4"/>
      <c r="G41" s="4"/>
      <c r="H41" s="4"/>
      <c r="I41" s="5"/>
    </row>
    <row r="42" spans="2:9" ht="12.75" hidden="1">
      <c r="B42" s="6" t="s">
        <v>3</v>
      </c>
      <c r="C42" s="7"/>
      <c r="D42" s="7"/>
      <c r="E42" s="7"/>
      <c r="F42" s="7"/>
      <c r="G42" s="7"/>
      <c r="H42" s="7"/>
      <c r="I42" s="8">
        <v>8182351.88</v>
      </c>
    </row>
    <row r="43" spans="2:9" ht="12.75" hidden="1">
      <c r="B43" s="6" t="s">
        <v>4</v>
      </c>
      <c r="C43" s="7"/>
      <c r="D43" s="7"/>
      <c r="E43" s="7"/>
      <c r="F43" s="7"/>
      <c r="G43" s="7"/>
      <c r="H43" s="7"/>
      <c r="I43" s="8">
        <v>-81711.78</v>
      </c>
    </row>
    <row r="44" spans="2:9" ht="12.75" hidden="1">
      <c r="B44" s="6" t="s">
        <v>5</v>
      </c>
      <c r="C44" s="7"/>
      <c r="D44" s="7"/>
      <c r="E44" s="7"/>
      <c r="F44" s="7"/>
      <c r="G44" s="7"/>
      <c r="H44" s="7"/>
      <c r="I44" s="8">
        <v>-233298.43</v>
      </c>
    </row>
    <row r="45" spans="2:9" ht="12.75" hidden="1">
      <c r="B45" s="6" t="s">
        <v>6</v>
      </c>
      <c r="C45" s="7"/>
      <c r="D45" s="7"/>
      <c r="E45" s="7"/>
      <c r="F45" s="7"/>
      <c r="G45" s="7"/>
      <c r="H45" s="7"/>
      <c r="I45" s="9">
        <f>SUM(I42:I44)</f>
        <v>7867341.67</v>
      </c>
    </row>
    <row r="46" spans="2:9" ht="12.75" hidden="1">
      <c r="B46" s="6" t="s">
        <v>7</v>
      </c>
      <c r="C46" s="7"/>
      <c r="D46" s="7"/>
      <c r="E46" s="7"/>
      <c r="F46" s="7"/>
      <c r="G46" s="7"/>
      <c r="H46" s="7"/>
      <c r="I46" s="8">
        <v>6902.41</v>
      </c>
    </row>
    <row r="47" spans="2:9" ht="12.75" hidden="1">
      <c r="B47" s="6" t="s">
        <v>8</v>
      </c>
      <c r="C47" s="7"/>
      <c r="D47" s="7"/>
      <c r="E47" s="7"/>
      <c r="F47" s="7"/>
      <c r="G47" s="7"/>
      <c r="H47" s="7"/>
      <c r="I47" s="8">
        <v>24120.55</v>
      </c>
    </row>
    <row r="48" spans="2:9" ht="12.75" hidden="1">
      <c r="B48" s="6" t="s">
        <v>9</v>
      </c>
      <c r="C48" s="7"/>
      <c r="D48" s="7"/>
      <c r="E48" s="7"/>
      <c r="F48" s="7"/>
      <c r="G48" s="7"/>
      <c r="H48" s="7"/>
      <c r="I48" s="8">
        <v>19875.82</v>
      </c>
    </row>
    <row r="49" spans="2:9" ht="12.75" hidden="1">
      <c r="B49" s="6" t="s">
        <v>10</v>
      </c>
      <c r="C49" s="14"/>
      <c r="D49" s="14"/>
      <c r="E49" s="14"/>
      <c r="F49" s="14"/>
      <c r="G49" s="7"/>
      <c r="H49" s="7"/>
      <c r="I49" s="8">
        <v>24946.95</v>
      </c>
    </row>
    <row r="50" spans="2:9" ht="13.5" hidden="1" thickBot="1">
      <c r="B50" s="10"/>
      <c r="C50" s="11"/>
      <c r="D50" s="12" t="s">
        <v>19</v>
      </c>
      <c r="E50" s="12"/>
      <c r="F50" s="12"/>
      <c r="G50" s="12"/>
      <c r="H50" s="12"/>
      <c r="I50" s="13">
        <f>SUM(I45:I49)</f>
        <v>7943187.4</v>
      </c>
    </row>
    <row r="51" ht="12.75" hidden="1"/>
    <row r="52" spans="2:9" ht="13.5" hidden="1" thickBot="1">
      <c r="B52" s="17" t="s">
        <v>20</v>
      </c>
      <c r="C52" s="17"/>
      <c r="D52" s="17"/>
      <c r="E52" s="17"/>
      <c r="F52" s="17"/>
      <c r="G52" s="17"/>
      <c r="H52" s="17"/>
      <c r="I52" s="13">
        <f>I16+I28+I39+I50</f>
        <v>47823387.58</v>
      </c>
    </row>
    <row r="53" ht="12.75" hidden="1"/>
    <row r="54" spans="2:9" ht="12.75" hidden="1">
      <c r="B54" t="s">
        <v>21</v>
      </c>
      <c r="E54" s="18" t="s">
        <v>22</v>
      </c>
      <c r="F54" s="18"/>
      <c r="G54" s="18"/>
      <c r="H54" s="19">
        <v>61335.08</v>
      </c>
      <c r="I54" s="18" t="s">
        <v>23</v>
      </c>
    </row>
    <row r="55" spans="2:10" ht="12.75" hidden="1">
      <c r="B55" t="s">
        <v>21</v>
      </c>
      <c r="E55" s="18" t="s">
        <v>24</v>
      </c>
      <c r="F55" s="18"/>
      <c r="G55" s="18"/>
      <c r="H55" s="19">
        <v>40154.98</v>
      </c>
      <c r="I55" s="18" t="s">
        <v>23</v>
      </c>
      <c r="J55" s="7"/>
    </row>
    <row r="56" spans="2:9" ht="12.75" hidden="1">
      <c r="B56" t="s">
        <v>25</v>
      </c>
      <c r="E56" s="18" t="s">
        <v>26</v>
      </c>
      <c r="F56" s="18"/>
      <c r="G56" s="18"/>
      <c r="H56" s="19">
        <v>20761.57</v>
      </c>
      <c r="I56" s="18" t="s">
        <v>23</v>
      </c>
    </row>
    <row r="57" spans="2:9" ht="12.75" hidden="1">
      <c r="B57" t="s">
        <v>25</v>
      </c>
      <c r="E57" s="18" t="s">
        <v>24</v>
      </c>
      <c r="F57" s="18"/>
      <c r="G57" s="18"/>
      <c r="H57" s="19">
        <v>17501.01</v>
      </c>
      <c r="I57" s="18" t="s">
        <v>23</v>
      </c>
    </row>
    <row r="58" spans="2:9" ht="12.75" hidden="1">
      <c r="B58" t="s">
        <v>27</v>
      </c>
      <c r="E58" s="18" t="s">
        <v>22</v>
      </c>
      <c r="F58" s="18"/>
      <c r="G58" s="18"/>
      <c r="H58" s="19">
        <v>11917.17</v>
      </c>
      <c r="I58" s="18" t="s">
        <v>23</v>
      </c>
    </row>
    <row r="59" spans="2:9" ht="12.75" hidden="1">
      <c r="B59" t="s">
        <v>27</v>
      </c>
      <c r="E59" s="18" t="s">
        <v>24</v>
      </c>
      <c r="F59" s="18"/>
      <c r="G59" s="18"/>
      <c r="H59" s="19">
        <v>23137.27</v>
      </c>
      <c r="I59" s="18" t="s">
        <v>23</v>
      </c>
    </row>
    <row r="60" spans="2:9" ht="12.75" hidden="1">
      <c r="B60" t="s">
        <v>28</v>
      </c>
      <c r="E60" s="18" t="s">
        <v>22</v>
      </c>
      <c r="F60" s="18"/>
      <c r="G60" s="18"/>
      <c r="H60" s="19">
        <v>6903.79</v>
      </c>
      <c r="I60" s="18" t="s">
        <v>23</v>
      </c>
    </row>
    <row r="61" spans="2:9" ht="12.75" hidden="1">
      <c r="B61" t="s">
        <v>28</v>
      </c>
      <c r="E61" s="18" t="s">
        <v>24</v>
      </c>
      <c r="F61" s="18"/>
      <c r="G61" s="18"/>
      <c r="H61" s="19">
        <v>22002.9</v>
      </c>
      <c r="I61" s="18" t="s">
        <v>23</v>
      </c>
    </row>
    <row r="62" spans="2:9" ht="12.75" hidden="1">
      <c r="B62" s="20" t="s">
        <v>29</v>
      </c>
      <c r="C62" s="20"/>
      <c r="D62" s="20"/>
      <c r="E62" s="21" t="s">
        <v>30</v>
      </c>
      <c r="F62" s="21"/>
      <c r="G62" s="21"/>
      <c r="H62" s="22">
        <f>53131.77-27610.54</f>
        <v>25521.229999999996</v>
      </c>
      <c r="I62" s="17"/>
    </row>
    <row r="63" spans="2:9" ht="12.75" hidden="1">
      <c r="B63" s="20" t="s">
        <v>29</v>
      </c>
      <c r="C63" s="20"/>
      <c r="D63" s="20"/>
      <c r="E63" s="21" t="s">
        <v>31</v>
      </c>
      <c r="F63" s="21"/>
      <c r="G63" s="21"/>
      <c r="H63" s="22">
        <f>66766+18230.93+28840.75+27374.5</f>
        <v>141212.18</v>
      </c>
      <c r="I63" s="17"/>
    </row>
    <row r="64" spans="8:9" ht="12.75" hidden="1">
      <c r="H64" s="17"/>
      <c r="I64" s="23">
        <f>SUM(H54:H63)</f>
        <v>370447.18</v>
      </c>
    </row>
    <row r="65" spans="2:9" ht="12.75" hidden="1">
      <c r="B65" s="24" t="s">
        <v>32</v>
      </c>
      <c r="C65" s="25"/>
      <c r="D65" s="24"/>
      <c r="E65" s="24"/>
      <c r="F65" s="24"/>
      <c r="G65" s="24"/>
      <c r="H65" s="18"/>
      <c r="I65" s="26">
        <f>SUM(I52:I64)</f>
        <v>48193834.76</v>
      </c>
    </row>
    <row r="66" ht="12.75" hidden="1"/>
    <row r="67" spans="2:8" ht="12.75" hidden="1">
      <c r="B67" s="27" t="s">
        <v>33</v>
      </c>
      <c r="C67" s="27"/>
      <c r="D67" s="27"/>
      <c r="E67" s="27"/>
      <c r="F67" s="27"/>
      <c r="G67" s="28"/>
      <c r="H67" s="29"/>
    </row>
    <row r="68" spans="2:7" ht="12.75" hidden="1">
      <c r="B68" t="s">
        <v>34</v>
      </c>
      <c r="G68" s="30"/>
    </row>
    <row r="69" ht="12.75" hidden="1"/>
    <row r="70" spans="2:9" ht="12.75" hidden="1">
      <c r="B70" s="31" t="s">
        <v>35</v>
      </c>
      <c r="C70" s="32"/>
      <c r="D70" s="4"/>
      <c r="E70" s="4"/>
      <c r="F70" s="4"/>
      <c r="G70" s="33">
        <f>I52</f>
        <v>47823387.58</v>
      </c>
      <c r="H70" s="4"/>
      <c r="I70" s="5"/>
    </row>
    <row r="71" spans="2:9" ht="12.75" hidden="1">
      <c r="B71" s="34" t="s">
        <v>36</v>
      </c>
      <c r="C71" s="35"/>
      <c r="D71" s="36"/>
      <c r="E71" s="37"/>
      <c r="F71" s="37"/>
      <c r="G71" s="38">
        <f>I65</f>
        <v>48193834.76</v>
      </c>
      <c r="H71" s="39"/>
      <c r="I71" s="40"/>
    </row>
    <row r="72" spans="2:9" ht="12.75" hidden="1">
      <c r="B72" s="41" t="s">
        <v>37</v>
      </c>
      <c r="C72" s="42"/>
      <c r="D72" s="39"/>
      <c r="E72" s="39"/>
      <c r="F72" s="39"/>
      <c r="G72" s="43">
        <f>G70-G71</f>
        <v>-370447.1799999997</v>
      </c>
      <c r="H72" s="39"/>
      <c r="I72" s="40"/>
    </row>
    <row r="73" spans="2:9" ht="13.5" hidden="1" thickBot="1">
      <c r="B73" s="44" t="s">
        <v>38</v>
      </c>
      <c r="C73" s="45"/>
      <c r="D73" s="46"/>
      <c r="E73" s="47"/>
      <c r="F73" s="47"/>
      <c r="G73" s="48">
        <f>G72</f>
        <v>-370447.1799999997</v>
      </c>
      <c r="H73" s="49"/>
      <c r="I73" s="50">
        <f>G73</f>
        <v>-370447.1799999997</v>
      </c>
    </row>
    <row r="74" ht="12.75" hidden="1">
      <c r="I74" s="17"/>
    </row>
    <row r="75" spans="2:9" ht="12.75" hidden="1">
      <c r="B75" s="51" t="s">
        <v>39</v>
      </c>
      <c r="C75" s="1"/>
      <c r="D75" s="1"/>
      <c r="E75" s="1"/>
      <c r="F75" s="1"/>
      <c r="I75" s="23">
        <f>SUM(I65:I74)</f>
        <v>47823387.58</v>
      </c>
    </row>
    <row r="76" ht="12.75" hidden="1"/>
    <row r="77" spans="2:7" ht="12.75" hidden="1">
      <c r="B77" s="27" t="s">
        <v>40</v>
      </c>
      <c r="C77" s="27"/>
      <c r="D77" s="27"/>
      <c r="E77" s="27"/>
      <c r="F77" s="27"/>
      <c r="G77" s="28"/>
    </row>
    <row r="78" ht="12.75" hidden="1">
      <c r="B78" s="52"/>
    </row>
    <row r="79" spans="2:7" ht="12.75" hidden="1">
      <c r="B79" s="52" t="s">
        <v>41</v>
      </c>
      <c r="C79" s="52"/>
      <c r="D79" s="52"/>
      <c r="E79" s="52"/>
      <c r="F79" s="52"/>
      <c r="G79" s="52"/>
    </row>
    <row r="80" spans="2:7" ht="12.75" hidden="1">
      <c r="B80" s="52" t="s">
        <v>42</v>
      </c>
      <c r="C80" s="52"/>
      <c r="D80" s="52"/>
      <c r="E80" s="52"/>
      <c r="F80" s="52"/>
      <c r="G80" s="52"/>
    </row>
    <row r="81" spans="2:7" ht="12.75" hidden="1">
      <c r="B81" s="52" t="s">
        <v>43</v>
      </c>
      <c r="C81" s="52"/>
      <c r="D81" s="52"/>
      <c r="E81" s="52"/>
      <c r="F81" s="52"/>
      <c r="G81" s="52"/>
    </row>
    <row r="82" spans="2:7" ht="12.75" hidden="1">
      <c r="B82" s="52"/>
      <c r="C82" s="52"/>
      <c r="D82" s="52"/>
      <c r="E82" s="52"/>
      <c r="F82" s="52"/>
      <c r="G82" s="52"/>
    </row>
    <row r="83" spans="2:7" ht="12.75" hidden="1">
      <c r="B83" s="52"/>
      <c r="C83" s="52"/>
      <c r="D83" s="52"/>
      <c r="E83" s="52"/>
      <c r="F83" s="52"/>
      <c r="G83" s="52"/>
    </row>
    <row r="84" spans="2:4" ht="12.75" hidden="1">
      <c r="B84" s="53" t="s">
        <v>44</v>
      </c>
      <c r="C84" s="54"/>
      <c r="D84" s="39"/>
    </row>
    <row r="85" spans="2:4" ht="12.75" hidden="1">
      <c r="B85" s="55" t="s">
        <v>45</v>
      </c>
      <c r="C85" s="56"/>
      <c r="D85" s="57">
        <v>11813</v>
      </c>
    </row>
    <row r="86" spans="2:4" ht="12.75" hidden="1">
      <c r="B86" s="58" t="s">
        <v>46</v>
      </c>
      <c r="C86" s="59"/>
      <c r="D86" s="60">
        <v>11713</v>
      </c>
    </row>
    <row r="87" spans="2:4" ht="12.75" hidden="1">
      <c r="B87" s="61" t="s">
        <v>47</v>
      </c>
      <c r="C87" s="54"/>
      <c r="D87" s="62">
        <f>(D85+D86)/2</f>
        <v>11763</v>
      </c>
    </row>
    <row r="88" spans="2:9" ht="12.75" hidden="1">
      <c r="B88" s="52"/>
      <c r="F88" s="63"/>
      <c r="G88" s="64" t="s">
        <v>48</v>
      </c>
      <c r="H88" s="64"/>
      <c r="I88" s="65"/>
    </row>
    <row r="89" spans="2:9" ht="12.75" hidden="1">
      <c r="B89" s="53" t="s">
        <v>44</v>
      </c>
      <c r="C89" s="54"/>
      <c r="D89" s="39"/>
      <c r="F89" s="66">
        <f>D92-D87</f>
        <v>-158.5</v>
      </c>
      <c r="G89" s="52" t="s">
        <v>49</v>
      </c>
      <c r="H89" s="67"/>
      <c r="I89" s="40"/>
    </row>
    <row r="90" spans="2:9" ht="13.5" hidden="1" thickBot="1">
      <c r="B90" s="55" t="s">
        <v>50</v>
      </c>
      <c r="C90" s="56"/>
      <c r="D90" s="68">
        <f>11479+201</f>
        <v>11680</v>
      </c>
      <c r="F90" s="69">
        <f>F89/D87*100</f>
        <v>-1.3474453795800392</v>
      </c>
      <c r="G90" s="70" t="s">
        <v>51</v>
      </c>
      <c r="H90" s="71"/>
      <c r="I90" s="50">
        <f>I75*F90/100</f>
        <v>-644394.0263053643</v>
      </c>
    </row>
    <row r="91" spans="2:9" ht="12.75" hidden="1">
      <c r="B91" s="58" t="s">
        <v>52</v>
      </c>
      <c r="C91" s="59"/>
      <c r="D91" s="72">
        <f>11306+223</f>
        <v>11529</v>
      </c>
      <c r="E91" s="52"/>
      <c r="F91" s="52"/>
      <c r="G91" s="52"/>
      <c r="H91" s="52"/>
      <c r="I91" s="14"/>
    </row>
    <row r="92" spans="2:9" ht="12.75" hidden="1">
      <c r="B92" s="61" t="s">
        <v>47</v>
      </c>
      <c r="C92" s="54"/>
      <c r="D92" s="73">
        <f>(D90+D91)/2</f>
        <v>11604.5</v>
      </c>
      <c r="E92" s="52"/>
      <c r="F92" s="52"/>
      <c r="G92" s="52"/>
      <c r="H92" s="52"/>
      <c r="I92" s="14"/>
    </row>
    <row r="93" spans="2:9" ht="12.75">
      <c r="B93" s="67"/>
      <c r="C93" s="39"/>
      <c r="D93" s="74"/>
      <c r="E93" s="52"/>
      <c r="F93" s="52"/>
      <c r="G93" s="52"/>
      <c r="H93" s="52"/>
      <c r="I93" s="14"/>
    </row>
    <row r="94" spans="2:9" ht="12.75">
      <c r="B94" s="24" t="s">
        <v>97</v>
      </c>
      <c r="C94" s="25"/>
      <c r="D94" s="24"/>
      <c r="E94" s="24"/>
      <c r="F94" s="24"/>
      <c r="G94" s="24"/>
      <c r="H94" s="18"/>
      <c r="I94" s="75">
        <f>'fondo posizione 2016'!I97</f>
        <v>47310305.25369464</v>
      </c>
    </row>
    <row r="95" spans="2:9" ht="12.75">
      <c r="B95" s="24"/>
      <c r="C95" s="25"/>
      <c r="D95" s="24"/>
      <c r="E95" s="24"/>
      <c r="F95" s="24"/>
      <c r="G95" s="24"/>
      <c r="H95" s="18"/>
      <c r="I95" s="75"/>
    </row>
    <row r="96" spans="2:11" ht="12.75">
      <c r="B96" s="76" t="s">
        <v>29</v>
      </c>
      <c r="C96" s="76"/>
      <c r="D96" s="76"/>
      <c r="E96" s="77" t="s">
        <v>54</v>
      </c>
      <c r="F96" s="77"/>
      <c r="G96" s="77"/>
      <c r="H96" s="78">
        <v>160226.05</v>
      </c>
      <c r="I96" s="77" t="s">
        <v>55</v>
      </c>
      <c r="K96" s="30"/>
    </row>
    <row r="97" spans="2:9" ht="12.75">
      <c r="B97" s="101" t="s">
        <v>29</v>
      </c>
      <c r="C97" s="101"/>
      <c r="D97" s="101"/>
      <c r="E97" s="102" t="s">
        <v>56</v>
      </c>
      <c r="F97" s="102"/>
      <c r="G97" s="102"/>
      <c r="H97" s="103">
        <v>145885.13</v>
      </c>
      <c r="I97" s="102" t="s">
        <v>55</v>
      </c>
    </row>
    <row r="98" spans="2:9" ht="12.75">
      <c r="B98" s="76" t="s">
        <v>29</v>
      </c>
      <c r="C98" s="76"/>
      <c r="D98" s="76"/>
      <c r="E98" s="77" t="s">
        <v>57</v>
      </c>
      <c r="F98" s="77"/>
      <c r="G98" s="77"/>
      <c r="H98" s="78">
        <v>69477.29</v>
      </c>
      <c r="I98" s="77" t="s">
        <v>55</v>
      </c>
    </row>
    <row r="99" spans="2:9" ht="12.75">
      <c r="B99" s="101" t="s">
        <v>29</v>
      </c>
      <c r="C99" s="101"/>
      <c r="D99" s="101"/>
      <c r="E99" s="102" t="s">
        <v>58</v>
      </c>
      <c r="F99" s="102"/>
      <c r="G99" s="102"/>
      <c r="H99" s="103">
        <v>158426.18</v>
      </c>
      <c r="I99" s="102" t="s">
        <v>55</v>
      </c>
    </row>
    <row r="100" spans="2:9" ht="12.75">
      <c r="B100" s="76"/>
      <c r="C100" s="76"/>
      <c r="D100" s="76"/>
      <c r="E100" s="77"/>
      <c r="F100" s="77"/>
      <c r="G100" s="77"/>
      <c r="H100" s="78"/>
      <c r="I100" s="77"/>
    </row>
    <row r="101" spans="2:9" ht="12.75">
      <c r="B101" s="24"/>
      <c r="C101" s="25"/>
      <c r="D101" s="24"/>
      <c r="E101" s="24"/>
      <c r="F101" s="24"/>
      <c r="G101" s="24"/>
      <c r="H101" s="18"/>
      <c r="I101" s="79">
        <f>SUM(H96:H99)</f>
        <v>534014.6499999999</v>
      </c>
    </row>
    <row r="102" ht="13.5" thickBot="1"/>
    <row r="103" spans="2:9" ht="13.5" thickBot="1">
      <c r="B103" s="130" t="s">
        <v>96</v>
      </c>
      <c r="C103" s="131"/>
      <c r="D103" s="131"/>
      <c r="E103" s="131"/>
      <c r="F103" s="131"/>
      <c r="G103" s="131"/>
      <c r="H103" s="132"/>
      <c r="I103" s="133">
        <v>232113.7</v>
      </c>
    </row>
    <row r="104" spans="2:9" s="76" customFormat="1" ht="12.75">
      <c r="B104" s="84"/>
      <c r="C104" s="84"/>
      <c r="D104" s="84"/>
      <c r="E104" s="84"/>
      <c r="F104" s="84"/>
      <c r="G104" s="84"/>
      <c r="H104" s="85"/>
      <c r="I104" s="86"/>
    </row>
    <row r="105" spans="2:12" ht="12.75">
      <c r="B105" s="1" t="s">
        <v>59</v>
      </c>
      <c r="C105" s="1"/>
      <c r="D105" s="1"/>
      <c r="E105" s="1"/>
      <c r="F105" s="1"/>
      <c r="G105" s="1"/>
      <c r="I105" s="79">
        <f>I94+I101+I103</f>
        <v>48076433.60369464</v>
      </c>
      <c r="L105" s="30"/>
    </row>
    <row r="106" ht="12.75">
      <c r="I106" s="30"/>
    </row>
    <row r="107" spans="2:8" ht="12.75">
      <c r="B107" s="27" t="s">
        <v>60</v>
      </c>
      <c r="C107" s="27"/>
      <c r="D107" s="27"/>
      <c r="E107" s="27"/>
      <c r="F107" s="27"/>
      <c r="G107" s="28"/>
      <c r="H107" s="29"/>
    </row>
    <row r="108" spans="2:7" ht="12.75">
      <c r="B108" t="s">
        <v>61</v>
      </c>
      <c r="G108" s="30"/>
    </row>
    <row r="109" ht="13.5" thickBot="1"/>
    <row r="110" spans="2:9" ht="12.75">
      <c r="B110" s="31" t="s">
        <v>69</v>
      </c>
      <c r="C110" s="32"/>
      <c r="D110" s="4"/>
      <c r="E110" s="4"/>
      <c r="F110" s="4"/>
      <c r="G110" s="33">
        <f>I94-131311.7</f>
        <v>47178993.553694636</v>
      </c>
      <c r="H110" s="4"/>
      <c r="I110" s="5"/>
    </row>
    <row r="111" spans="2:9" ht="12.75">
      <c r="B111" s="34" t="s">
        <v>68</v>
      </c>
      <c r="C111" s="35"/>
      <c r="D111" s="36"/>
      <c r="E111" s="37"/>
      <c r="F111" s="37"/>
      <c r="G111" s="38">
        <f>I105-131311.7-I103</f>
        <v>47713008.203694634</v>
      </c>
      <c r="H111" s="39"/>
      <c r="I111" s="40"/>
    </row>
    <row r="112" spans="2:9" ht="13.5" thickBot="1">
      <c r="B112" s="80" t="s">
        <v>62</v>
      </c>
      <c r="C112" s="81"/>
      <c r="D112" s="82"/>
      <c r="E112" s="82"/>
      <c r="F112" s="83"/>
      <c r="G112" s="43">
        <f>G110-G111</f>
        <v>-534014.6499999985</v>
      </c>
      <c r="H112" s="39"/>
      <c r="I112" s="40"/>
    </row>
    <row r="113" spans="2:9" ht="13.5" thickBot="1">
      <c r="B113" s="44" t="s">
        <v>63</v>
      </c>
      <c r="C113" s="45"/>
      <c r="D113" s="46"/>
      <c r="E113" s="47"/>
      <c r="F113" s="47"/>
      <c r="G113" s="48">
        <f>G112</f>
        <v>-534014.6499999985</v>
      </c>
      <c r="H113" s="49"/>
      <c r="I113" s="50">
        <f>G113</f>
        <v>-534014.6499999985</v>
      </c>
    </row>
    <row r="114" ht="12.75">
      <c r="I114" s="17"/>
    </row>
    <row r="115" spans="2:9" ht="12.75">
      <c r="B115" s="51" t="s">
        <v>64</v>
      </c>
      <c r="C115" s="1"/>
      <c r="D115" s="1"/>
      <c r="E115" s="1"/>
      <c r="F115" s="1"/>
      <c r="I115" s="23">
        <f>SUM(I105:I114)</f>
        <v>47542418.95369464</v>
      </c>
    </row>
    <row r="116" ht="13.5" thickBot="1"/>
    <row r="117" spans="2:9" ht="13.5" thickBot="1">
      <c r="B117" s="24" t="s">
        <v>65</v>
      </c>
      <c r="C117" s="25"/>
      <c r="D117" s="24"/>
      <c r="E117" s="24"/>
      <c r="F117" s="24"/>
      <c r="G117" s="24"/>
      <c r="I117" s="13">
        <f>I115</f>
        <v>47542418.95369464</v>
      </c>
    </row>
    <row r="118" ht="12.75">
      <c r="G118" s="30"/>
    </row>
    <row r="120" ht="12.75">
      <c r="I120" s="30"/>
    </row>
    <row r="123" ht="12.75">
      <c r="I123" s="30"/>
    </row>
  </sheetData>
  <mergeCells count="1">
    <mergeCell ref="B3:H3"/>
  </mergeCells>
  <printOptions/>
  <pageMargins left="0.22" right="0.46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B2:J52"/>
  <sheetViews>
    <sheetView workbookViewId="0" topLeftCell="A1">
      <selection activeCell="C44" sqref="C44"/>
    </sheetView>
  </sheetViews>
  <sheetFormatPr defaultColWidth="9.140625" defaultRowHeight="12.75"/>
  <cols>
    <col min="1" max="1" width="5.57421875" style="0" customWidth="1"/>
    <col min="2" max="2" width="19.421875" style="0" customWidth="1"/>
    <col min="3" max="3" width="66.140625" style="0" customWidth="1"/>
    <col min="4" max="4" width="17.7109375" style="0" customWidth="1"/>
    <col min="5" max="5" width="13.57421875" style="0" customWidth="1"/>
    <col min="8" max="8" width="13.421875" style="0" bestFit="1" customWidth="1"/>
    <col min="10" max="10" width="12.7109375" style="0" bestFit="1" customWidth="1"/>
  </cols>
  <sheetData>
    <row r="2" spans="4:6" ht="12.75">
      <c r="D2" s="1" t="s">
        <v>74</v>
      </c>
      <c r="F2" s="1"/>
    </row>
    <row r="3" ht="13.5" thickBot="1">
      <c r="F3" s="1"/>
    </row>
    <row r="4" spans="2:6" ht="12.75">
      <c r="B4" s="105"/>
      <c r="C4" s="4"/>
      <c r="D4" s="4"/>
      <c r="E4" s="65"/>
      <c r="F4" s="1"/>
    </row>
    <row r="5" spans="2:5" ht="13.5">
      <c r="B5" s="139" t="s">
        <v>107</v>
      </c>
      <c r="C5" s="138"/>
      <c r="D5" s="138"/>
      <c r="E5" s="140"/>
    </row>
    <row r="6" spans="2:5" ht="13.5" thickBot="1">
      <c r="B6" s="106"/>
      <c r="C6" s="39"/>
      <c r="D6" s="39"/>
      <c r="E6" s="40"/>
    </row>
    <row r="7" spans="2:5" ht="12.75">
      <c r="B7" s="106" t="s">
        <v>78</v>
      </c>
      <c r="C7" s="93" t="s">
        <v>86</v>
      </c>
      <c r="D7" s="94">
        <v>22097313.48</v>
      </c>
      <c r="E7" s="40"/>
    </row>
    <row r="8" spans="2:5" ht="12.75">
      <c r="B8" s="106" t="s">
        <v>79</v>
      </c>
      <c r="C8" s="87" t="s">
        <v>71</v>
      </c>
      <c r="D8" s="95">
        <v>2200000</v>
      </c>
      <c r="E8" s="40"/>
    </row>
    <row r="9" spans="2:5" ht="12.75">
      <c r="B9" s="106" t="s">
        <v>79</v>
      </c>
      <c r="C9" s="87" t="s">
        <v>72</v>
      </c>
      <c r="D9" s="95">
        <v>1959538.49</v>
      </c>
      <c r="E9" s="40" t="s">
        <v>106</v>
      </c>
    </row>
    <row r="10" spans="2:5" ht="12.75">
      <c r="B10" s="106" t="s">
        <v>80</v>
      </c>
      <c r="C10" s="87" t="s">
        <v>102</v>
      </c>
      <c r="D10" s="95">
        <v>8979552.789999407</v>
      </c>
      <c r="E10" s="40" t="s">
        <v>106</v>
      </c>
    </row>
    <row r="11" spans="2:5" ht="13.5" thickBot="1">
      <c r="B11" s="106" t="s">
        <v>81</v>
      </c>
      <c r="C11" s="96" t="s">
        <v>103</v>
      </c>
      <c r="D11" s="97">
        <v>3018247.1999998917</v>
      </c>
      <c r="E11" s="40" t="s">
        <v>106</v>
      </c>
    </row>
    <row r="12" spans="2:8" ht="12.75">
      <c r="B12" s="106"/>
      <c r="C12" s="110" t="s">
        <v>91</v>
      </c>
      <c r="D12" s="129">
        <f>SUM(D7:D11)</f>
        <v>38254651.9599993</v>
      </c>
      <c r="E12" s="40"/>
      <c r="H12" s="30"/>
    </row>
    <row r="13" spans="2:6" ht="12.75">
      <c r="B13" s="106"/>
      <c r="C13" s="39"/>
      <c r="D13" s="39"/>
      <c r="E13" s="40"/>
      <c r="F13" s="1"/>
    </row>
    <row r="14" spans="2:6" ht="13.5" thickBot="1">
      <c r="B14" s="107"/>
      <c r="C14" s="49"/>
      <c r="D14" s="49"/>
      <c r="E14" s="108"/>
      <c r="F14" s="1"/>
    </row>
    <row r="15" spans="2:6" ht="12.75">
      <c r="B15" s="39"/>
      <c r="C15" s="39"/>
      <c r="D15" s="39"/>
      <c r="E15" s="39"/>
      <c r="F15" s="1"/>
    </row>
    <row r="16" spans="2:6" ht="12.75">
      <c r="B16" s="137" t="s">
        <v>106</v>
      </c>
      <c r="C16" s="39" t="s">
        <v>109</v>
      </c>
      <c r="D16" s="39"/>
      <c r="E16" s="39"/>
      <c r="F16" s="1"/>
    </row>
    <row r="17" spans="2:6" ht="12.75">
      <c r="B17" s="39"/>
      <c r="C17" s="39"/>
      <c r="D17" s="39"/>
      <c r="E17" s="39"/>
      <c r="F17" s="1"/>
    </row>
    <row r="18" ht="13.5" thickBot="1">
      <c r="F18" s="1"/>
    </row>
    <row r="19" spans="2:8" ht="12.75">
      <c r="B19" s="105"/>
      <c r="C19" s="4"/>
      <c r="D19" s="4"/>
      <c r="E19" s="65"/>
      <c r="F19" s="1"/>
      <c r="H19" s="30"/>
    </row>
    <row r="20" spans="2:5" ht="13.5">
      <c r="B20" s="139" t="s">
        <v>108</v>
      </c>
      <c r="C20" s="138"/>
      <c r="D20" s="138"/>
      <c r="E20" s="140"/>
    </row>
    <row r="21" spans="2:5" ht="12.75">
      <c r="B21" s="106"/>
      <c r="C21" s="39"/>
      <c r="D21" s="39"/>
      <c r="E21" s="40"/>
    </row>
    <row r="22" spans="2:5" ht="13.5" thickBot="1">
      <c r="B22" s="106"/>
      <c r="C22" s="39"/>
      <c r="D22" s="39"/>
      <c r="E22" s="40"/>
    </row>
    <row r="23" spans="2:5" ht="12.75">
      <c r="B23" s="111" t="s">
        <v>75</v>
      </c>
      <c r="C23" s="93" t="s">
        <v>73</v>
      </c>
      <c r="D23" s="98">
        <v>31385080.47</v>
      </c>
      <c r="E23" s="40"/>
    </row>
    <row r="24" spans="2:5" ht="12.75">
      <c r="B24" s="111" t="s">
        <v>77</v>
      </c>
      <c r="C24" s="87" t="s">
        <v>85</v>
      </c>
      <c r="D24" s="99">
        <v>12649381.45</v>
      </c>
      <c r="E24" s="40"/>
    </row>
    <row r="25" spans="2:5" ht="12.75">
      <c r="B25" s="111" t="s">
        <v>76</v>
      </c>
      <c r="C25" s="87" t="s">
        <v>98</v>
      </c>
      <c r="D25" s="95">
        <v>503688</v>
      </c>
      <c r="E25" s="40"/>
    </row>
    <row r="26" spans="2:5" ht="13.5" thickBot="1">
      <c r="B26" s="106"/>
      <c r="C26" s="134" t="s">
        <v>101</v>
      </c>
      <c r="D26" s="135">
        <v>142738.2</v>
      </c>
      <c r="E26" s="40"/>
    </row>
    <row r="27" spans="2:5" ht="12.75">
      <c r="B27" s="106"/>
      <c r="C27" s="118" t="s">
        <v>54</v>
      </c>
      <c r="D27" s="119">
        <v>160226.05</v>
      </c>
      <c r="E27" s="115" t="s">
        <v>55</v>
      </c>
    </row>
    <row r="28" spans="2:5" ht="12.75">
      <c r="B28" s="106"/>
      <c r="C28" s="120" t="s">
        <v>57</v>
      </c>
      <c r="D28" s="121">
        <v>69477.29</v>
      </c>
      <c r="E28" s="116" t="s">
        <v>55</v>
      </c>
    </row>
    <row r="29" spans="2:5" ht="13.5" thickBot="1">
      <c r="B29" s="106"/>
      <c r="C29" s="120" t="s">
        <v>88</v>
      </c>
      <c r="D29" s="122">
        <v>66117.91</v>
      </c>
      <c r="E29" s="117" t="s">
        <v>89</v>
      </c>
    </row>
    <row r="30" spans="2:8" ht="12.75">
      <c r="B30" s="106"/>
      <c r="C30" s="123" t="s">
        <v>93</v>
      </c>
      <c r="D30" s="124">
        <f>D27+D28+D29</f>
        <v>295821.25</v>
      </c>
      <c r="E30" s="40"/>
      <c r="G30" t="s">
        <v>13</v>
      </c>
      <c r="H30" s="30"/>
    </row>
    <row r="31" spans="2:8" ht="13.5" thickBot="1">
      <c r="B31" s="106"/>
      <c r="C31" s="125" t="s">
        <v>92</v>
      </c>
      <c r="D31" s="122">
        <f>SUM(D23:D26)+D30</f>
        <v>44976709.370000005</v>
      </c>
      <c r="E31" s="109"/>
      <c r="H31" s="30"/>
    </row>
    <row r="32" spans="2:8" ht="13.5" thickBot="1">
      <c r="B32" s="106"/>
      <c r="C32" s="126" t="s">
        <v>90</v>
      </c>
      <c r="D32" s="114">
        <f>-D30</f>
        <v>-295821.25</v>
      </c>
      <c r="E32" s="109"/>
      <c r="H32" s="30"/>
    </row>
    <row r="33" spans="2:10" ht="12.75">
      <c r="B33" s="106"/>
      <c r="C33" s="110" t="s">
        <v>91</v>
      </c>
      <c r="D33" s="129">
        <f>D31+D32</f>
        <v>44680888.120000005</v>
      </c>
      <c r="E33" s="40"/>
      <c r="G33" t="s">
        <v>13</v>
      </c>
      <c r="H33" s="30"/>
      <c r="J33" s="30"/>
    </row>
    <row r="34" spans="2:8" ht="13.5" thickBot="1">
      <c r="B34" s="107"/>
      <c r="C34" s="49"/>
      <c r="D34" s="49"/>
      <c r="E34" s="108"/>
      <c r="H34" s="30"/>
    </row>
    <row r="35" ht="12.75">
      <c r="H35" s="30"/>
    </row>
    <row r="36" ht="12.75">
      <c r="H36" s="30"/>
    </row>
    <row r="37" ht="12.75">
      <c r="H37" s="30"/>
    </row>
    <row r="39" spans="2:8" ht="38.25">
      <c r="B39" s="112" t="s">
        <v>84</v>
      </c>
      <c r="C39" s="100" t="s">
        <v>87</v>
      </c>
      <c r="D39" s="59"/>
      <c r="H39" s="30"/>
    </row>
    <row r="40" spans="2:4" ht="12.75">
      <c r="B40" s="88"/>
      <c r="C40" s="39"/>
      <c r="D40" s="56"/>
    </row>
    <row r="41" spans="2:8" ht="12.75">
      <c r="B41" s="88"/>
      <c r="C41" s="39" t="s">
        <v>99</v>
      </c>
      <c r="D41" s="89">
        <f>D12+D33-D25-D26-(131311.7+232113.7)</f>
        <v>81925688.47999929</v>
      </c>
      <c r="H41" s="26"/>
    </row>
    <row r="42" spans="2:4" ht="12.75">
      <c r="B42" s="88"/>
      <c r="C42" s="39" t="s">
        <v>82</v>
      </c>
      <c r="D42" s="89">
        <v>81925688.48</v>
      </c>
    </row>
    <row r="43" spans="2:4" ht="12.75">
      <c r="B43" s="90"/>
      <c r="C43" s="91" t="s">
        <v>83</v>
      </c>
      <c r="D43" s="92">
        <f>D41-D42</f>
        <v>-7.152557373046875E-07</v>
      </c>
    </row>
    <row r="46" spans="3:4" ht="12.75">
      <c r="C46" s="136" t="s">
        <v>104</v>
      </c>
      <c r="D46" s="128">
        <f>D33+D12</f>
        <v>82935540.0799993</v>
      </c>
    </row>
    <row r="47" spans="3:4" ht="12.75">
      <c r="C47" s="136" t="s">
        <v>100</v>
      </c>
      <c r="D47" s="30">
        <f>D46-D42</f>
        <v>1009851.5999992937</v>
      </c>
    </row>
    <row r="48" spans="3:4" ht="12.75">
      <c r="C48" s="136" t="s">
        <v>105</v>
      </c>
      <c r="D48" s="26">
        <f>D46-D47</f>
        <v>81925688.48</v>
      </c>
    </row>
    <row r="52" ht="12.75">
      <c r="D52" s="30"/>
    </row>
  </sheetData>
  <mergeCells count="2">
    <mergeCell ref="B20:E20"/>
    <mergeCell ref="B5:E5"/>
  </mergeCells>
  <printOptions/>
  <pageMargins left="0.24" right="0.4724409448818898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2018-08-09T10:39:45Z</cp:lastPrinted>
  <dcterms:created xsi:type="dcterms:W3CDTF">1996-11-05T10:16:36Z</dcterms:created>
  <dcterms:modified xsi:type="dcterms:W3CDTF">2019-03-22T15:48:31Z</dcterms:modified>
  <cp:category/>
  <cp:version/>
  <cp:contentType/>
  <cp:contentStatus/>
</cp:coreProperties>
</file>